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nowles\Documents\Knowles\C.A.P\MER CC\ATP\2018\"/>
    </mc:Choice>
  </mc:AlternateContent>
  <bookViews>
    <workbookView xWindow="0" yWindow="0" windowWidth="19200" windowHeight="7170" activeTab="1"/>
  </bookViews>
  <sheets>
    <sheet name="FY17" sheetId="1" r:id="rId1"/>
    <sheet name="FY 18" sheetId="4" r:id="rId2"/>
    <sheet name="Sheet2" sheetId="2" r:id="rId3"/>
    <sheet name="Sheet3" sheetId="3" r:id="rId4"/>
  </sheets>
  <calcPr calcId="171027" concurrentCalc="0"/>
</workbook>
</file>

<file path=xl/calcChain.xml><?xml version="1.0" encoding="utf-8"?>
<calcChain xmlns="http://schemas.openxmlformats.org/spreadsheetml/2006/main">
  <c r="AG35" i="4" l="1"/>
  <c r="AG10" i="4"/>
  <c r="AG33" i="4"/>
  <c r="AG31" i="4"/>
  <c r="AG3" i="4"/>
  <c r="AG7" i="4"/>
  <c r="AG5" i="4"/>
  <c r="AG6" i="4"/>
  <c r="AG29" i="4"/>
  <c r="AG27" i="4"/>
  <c r="AG25" i="4"/>
  <c r="AG23" i="4"/>
  <c r="AE29" i="4"/>
  <c r="AE27" i="4"/>
  <c r="AE25" i="4"/>
  <c r="AE23" i="4"/>
  <c r="AA5" i="4"/>
  <c r="W5" i="4"/>
  <c r="S5" i="4"/>
  <c r="O5" i="4"/>
  <c r="K5" i="4"/>
  <c r="G5" i="4"/>
  <c r="C5" i="4"/>
  <c r="AE5" i="4"/>
  <c r="AA8" i="4"/>
  <c r="W8" i="4"/>
  <c r="S8" i="4"/>
  <c r="O8" i="4"/>
  <c r="K8" i="4"/>
  <c r="G8" i="4"/>
  <c r="C8" i="4"/>
  <c r="AG40" i="1"/>
  <c r="AG30" i="1"/>
  <c r="AE8" i="4"/>
  <c r="AF30" i="1"/>
  <c r="AG9" i="1"/>
  <c r="AF9" i="1"/>
  <c r="AG6" i="1"/>
  <c r="AG8" i="1"/>
  <c r="AE4" i="1"/>
  <c r="AA4" i="1"/>
  <c r="W4" i="1"/>
  <c r="S4" i="1"/>
  <c r="O4" i="1"/>
  <c r="K4" i="1"/>
  <c r="G4" i="1"/>
  <c r="C4" i="1"/>
  <c r="AE36" i="1"/>
  <c r="AF11" i="1"/>
  <c r="AE22" i="1"/>
  <c r="AF44" i="1"/>
  <c r="AA44" i="1"/>
  <c r="W44" i="1"/>
  <c r="S44" i="1"/>
  <c r="O44" i="1"/>
  <c r="K44" i="1"/>
  <c r="G44" i="1"/>
  <c r="C44" i="1"/>
  <c r="AF42" i="1"/>
  <c r="AE44" i="1"/>
  <c r="AE42" i="1"/>
  <c r="AE30" i="1"/>
  <c r="AE28" i="1"/>
  <c r="AF26" i="1"/>
  <c r="AE26" i="1"/>
  <c r="K6" i="1"/>
  <c r="K9" i="1"/>
  <c r="K11" i="1"/>
  <c r="C9" i="1"/>
  <c r="AE9" i="1"/>
  <c r="AA9" i="1"/>
  <c r="W9" i="1"/>
  <c r="S9" i="1"/>
  <c r="O9" i="1"/>
  <c r="G9" i="1"/>
  <c r="AA11" i="1"/>
  <c r="W11" i="1"/>
  <c r="S11" i="1"/>
  <c r="O11" i="1"/>
  <c r="G11" i="1"/>
  <c r="C11" i="1"/>
  <c r="AE6" i="1"/>
  <c r="AA6" i="1"/>
  <c r="W6" i="1"/>
  <c r="S6" i="1"/>
  <c r="O6" i="1"/>
  <c r="G6" i="1"/>
  <c r="C6" i="1"/>
  <c r="AE11" i="1"/>
</calcChain>
</file>

<file path=xl/sharedStrings.xml><?xml version="1.0" encoding="utf-8"?>
<sst xmlns="http://schemas.openxmlformats.org/spreadsheetml/2006/main" count="302" uniqueCount="87">
  <si>
    <t>Area</t>
  </si>
  <si>
    <t>Aircraft Hours</t>
  </si>
  <si>
    <t>Annual Inventory</t>
  </si>
  <si>
    <t>Vehicle Replacement</t>
  </si>
  <si>
    <t>ROS Closed</t>
  </si>
  <si>
    <t>Net Calls</t>
  </si>
  <si>
    <t>STEM Kit Usage</t>
  </si>
  <si>
    <t>Curry</t>
  </si>
  <si>
    <t>Spaatz</t>
  </si>
  <si>
    <t>SMS Report Completion</t>
  </si>
  <si>
    <t>Metric</t>
  </si>
  <si>
    <t>WFA Rating</t>
  </si>
  <si>
    <t>10% Increase - Tracked by MER A1</t>
  </si>
  <si>
    <t>DC</t>
  </si>
  <si>
    <t>DE</t>
  </si>
  <si>
    <t>MD</t>
  </si>
  <si>
    <t>NC</t>
  </si>
  <si>
    <t>SC</t>
  </si>
  <si>
    <t>VA</t>
  </si>
  <si>
    <t>WV</t>
  </si>
  <si>
    <t>MER Total</t>
  </si>
  <si>
    <t>Goal</t>
  </si>
  <si>
    <r>
      <t xml:space="preserve">Complete at the Wing in &lt;60 Days and send on - Tracked by MER A4 </t>
    </r>
    <r>
      <rPr>
        <sz val="11"/>
        <color rgb="FF0070C0"/>
        <rFont val="Calibri"/>
        <family val="2"/>
        <scheme val="minor"/>
      </rPr>
      <t>(Any beyond-How many?)</t>
    </r>
  </si>
  <si>
    <r>
      <t xml:space="preserve">Per Year as Designated - Tracked by MER A7 </t>
    </r>
    <r>
      <rPr>
        <sz val="11"/>
        <color rgb="FF0070C0"/>
        <rFont val="Calibri"/>
        <family val="2"/>
        <scheme val="minor"/>
      </rPr>
      <t>(Need totals through Dec 15)</t>
    </r>
  </si>
  <si>
    <r>
      <t xml:space="preserve">Attain a Successful Risk Rating Tracked by MER A9 </t>
    </r>
    <r>
      <rPr>
        <sz val="11"/>
        <color rgb="FF0070C0"/>
        <rFont val="Calibri"/>
        <family val="2"/>
        <scheme val="minor"/>
      </rPr>
      <t>(Need totals through Dec 15)</t>
    </r>
  </si>
  <si>
    <r>
      <t xml:space="preserve">Completed in &lt; 45 days, (except for outside agency holdups) - Tracked by MER Safety </t>
    </r>
    <r>
      <rPr>
        <sz val="11"/>
        <color rgb="FF0070C0"/>
        <rFont val="Calibri"/>
        <family val="2"/>
        <scheme val="minor"/>
      </rPr>
      <t>(Any beyond-How many?)</t>
    </r>
  </si>
  <si>
    <t>210 Hrs per Aircraft - Tracked by MER A3</t>
  </si>
  <si>
    <r>
      <rPr>
        <sz val="1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% of Garber Recipients (ID number of Garber Recepients by 1 MAR 16 and report to MER A7)</t>
    </r>
  </si>
  <si>
    <t>MER FY 17 Non-Training Plan Metrics</t>
  </si>
  <si>
    <r>
      <t xml:space="preserve">1 per week HF Net - Tracked by MER A6 </t>
    </r>
    <r>
      <rPr>
        <sz val="11"/>
        <color rgb="FF0070C0"/>
        <rFont val="Calibri"/>
        <family val="2"/>
        <scheme val="minor"/>
      </rPr>
      <t>(How many completed by each Wing)</t>
    </r>
  </si>
  <si>
    <t>5% of eligible seniors who haven’t attended - Tracked by MER A7 (ID Seniors who have not attended RSC by 1 MAR 17 and Report Total to MER A7)</t>
  </si>
  <si>
    <t>100% Complete by MER S: Date (7 DEC 15) - Tracked by MER A4 &amp; A6</t>
  </si>
  <si>
    <r>
      <t xml:space="preserve">Submit CAPF 175s by 1 OCT 16 to MER A4 </t>
    </r>
    <r>
      <rPr>
        <sz val="11"/>
        <color rgb="FF0070C0"/>
        <rFont val="Calibri"/>
        <family val="2"/>
        <scheme val="minor"/>
      </rPr>
      <t>(Who submitted and how many?)</t>
    </r>
  </si>
  <si>
    <t>Strength*</t>
  </si>
  <si>
    <t>GES*</t>
  </si>
  <si>
    <t>Davis*</t>
  </si>
  <si>
    <t>RSC*</t>
  </si>
  <si>
    <t>Wilson*</t>
  </si>
  <si>
    <t>Mitchell*</t>
  </si>
  <si>
    <t>75% of Wing Membership - Tracked by MER A3</t>
  </si>
  <si>
    <t>CISM</t>
  </si>
  <si>
    <t>200 Average</t>
  </si>
  <si>
    <t xml:space="preserve"> Chaplains</t>
  </si>
  <si>
    <t>Every wing have a designated CISO</t>
  </si>
  <si>
    <t>FY17 200hrs * Assigned A/C</t>
  </si>
  <si>
    <r>
      <t xml:space="preserve">80% Earned within first 8 weeks </t>
    </r>
    <r>
      <rPr>
        <sz val="11"/>
        <color rgb="FF0070C0"/>
        <rFont val="Calibri"/>
        <family val="2"/>
        <scheme val="minor"/>
      </rPr>
      <t xml:space="preserve">(Report new Cadet accessions and length of time to complete Curry to MER A7 Quarterly) </t>
    </r>
    <r>
      <rPr>
        <sz val="11"/>
        <color rgb="FF00B050"/>
        <rFont val="Calibri"/>
        <family val="2"/>
        <scheme val="minor"/>
      </rPr>
      <t/>
    </r>
  </si>
  <si>
    <r>
      <t xml:space="preserve">20% of current cadets - Tracked by MER A7 </t>
    </r>
    <r>
      <rPr>
        <sz val="11"/>
        <color rgb="FF0070C0"/>
        <rFont val="Calibri"/>
        <family val="2"/>
        <scheme val="minor"/>
      </rPr>
      <t>(Need totals through Dec 16)</t>
    </r>
    <r>
      <rPr>
        <sz val="11"/>
        <color rgb="FFFF0000"/>
        <rFont val="Calibri"/>
        <family val="2"/>
        <scheme val="minor"/>
      </rPr>
      <t xml:space="preserve"> </t>
    </r>
  </si>
  <si>
    <t>Mission Chaplains</t>
  </si>
  <si>
    <t>50% of Assigned Chaplains</t>
  </si>
  <si>
    <r>
      <t xml:space="preserve">1 per Wing and 1 per each Group or 1 per 6+Sqds - Tracked by MER Chaplain </t>
    </r>
    <r>
      <rPr>
        <sz val="11"/>
        <color rgb="FF0070C0"/>
        <rFont val="Calibri"/>
        <family val="2"/>
        <scheme val="minor"/>
      </rPr>
      <t>(Need totals through Dec 15)</t>
    </r>
  </si>
  <si>
    <t>AAR after COMMEX</t>
  </si>
  <si>
    <t>Each Wing will submit a written AAR to A6 after the conduct on the Annual COMMEX</t>
  </si>
  <si>
    <t xml:space="preserve">40% of Senior Members (-patron, associate, legislative, Cadet Sponsors) - Tracked by MER A7 
</t>
  </si>
  <si>
    <t>On Time</t>
  </si>
  <si>
    <r>
      <t>Engage  and Report</t>
    </r>
    <r>
      <rPr>
        <sz val="11"/>
        <color rgb="FFFF0000"/>
        <rFont val="Calibri"/>
        <family val="2"/>
        <scheme val="minor"/>
      </rPr>
      <t xml:space="preserve"> 5 </t>
    </r>
    <r>
      <rPr>
        <sz val="11"/>
        <color theme="1"/>
        <rFont val="Calibri"/>
        <family val="2"/>
        <scheme val="minor"/>
      </rPr>
      <t xml:space="preserve">new users outside of CAP to MER A7 </t>
    </r>
    <r>
      <rPr>
        <sz val="11"/>
        <color rgb="FF0070C0"/>
        <rFont val="Calibri"/>
        <family val="2"/>
        <scheme val="minor"/>
      </rPr>
      <t>(Who has reported and how many?)</t>
    </r>
  </si>
  <si>
    <t>Asg</t>
  </si>
  <si>
    <t>Successful</t>
  </si>
  <si>
    <t>Low</t>
  </si>
  <si>
    <t>None</t>
  </si>
  <si>
    <t>Go</t>
  </si>
  <si>
    <t>N/A</t>
  </si>
  <si>
    <t>Nat Rank</t>
  </si>
  <si>
    <t>Ave A/C</t>
  </si>
  <si>
    <t>1 missing ISR; 1 Missing GPS Rec</t>
  </si>
  <si>
    <t>2 missing comp, 1 missing Proj, 10 missing ISR's</t>
  </si>
  <si>
    <t>1 late investigation ;  5 missing radios</t>
  </si>
  <si>
    <t>1 missing mast; 1 missing radio; 2  missing ISR; 1 no investigator asg; 1 awaiting assess $</t>
  </si>
  <si>
    <t>MER FY 18 Non-Training Plan Metrics</t>
  </si>
  <si>
    <t>100% Complete by MER S: Date (7 DEC 17) - Tracked by MER A4 &amp; A6</t>
  </si>
  <si>
    <t>5% of eligible seniors who haven’t attended - Tracked by MER A7 (ID Seniors who have not attended RSC by 1 MAR 18 and Report Total to MER A7)</t>
  </si>
  <si>
    <r>
      <rPr>
        <sz val="1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% of Garber Recipients (ID number of Garber Recepients by 1 MAR 18 and report to MER A7)</t>
    </r>
  </si>
  <si>
    <t>Metric Description</t>
  </si>
  <si>
    <t>GO</t>
  </si>
  <si>
    <t>SUC</t>
  </si>
  <si>
    <t>LOW</t>
  </si>
  <si>
    <t>FY18 200hrs * Assigned A/C</t>
  </si>
  <si>
    <t>00&amp;01</t>
  </si>
  <si>
    <t>Yes</t>
  </si>
  <si>
    <r>
      <t xml:space="preserve">Submit CAPF 175s by 1 JUN to MER A4 </t>
    </r>
    <r>
      <rPr>
        <sz val="11"/>
        <color rgb="FF0070C0"/>
        <rFont val="Calibri"/>
        <family val="2"/>
        <scheme val="minor"/>
      </rPr>
      <t>(Who submitted and how many?)</t>
    </r>
  </si>
  <si>
    <r>
      <t xml:space="preserve">20% of current cadets - Tracked by MER A7 </t>
    </r>
    <r>
      <rPr>
        <sz val="11"/>
        <color rgb="FF0070C0"/>
        <rFont val="Calibri"/>
        <family val="2"/>
        <scheme val="minor"/>
      </rPr>
      <t>(Need totals through each Quarter)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</si>
  <si>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Per Year as Designated - Tracked by MER A7 </t>
    </r>
    <r>
      <rPr>
        <sz val="11"/>
        <color rgb="FF0070C0"/>
        <rFont val="Calibri"/>
        <family val="2"/>
        <scheme val="minor"/>
      </rPr>
      <t>(Need totals through each Quarter)</t>
    </r>
  </si>
  <si>
    <r>
      <t xml:space="preserve">Attain a Successful Risk Rating Tracked by MER A9 </t>
    </r>
    <r>
      <rPr>
        <sz val="11"/>
        <color rgb="FF0070C0"/>
        <rFont val="Calibri"/>
        <family val="2"/>
        <scheme val="minor"/>
      </rPr>
      <t>(Need totals through each Quarter)</t>
    </r>
  </si>
  <si>
    <r>
      <t xml:space="preserve">1 per Wing and 1 per Group or 1 per 6+Sqds - Tracked by MER hc </t>
    </r>
    <r>
      <rPr>
        <sz val="11"/>
        <color rgb="FF0070C0"/>
        <rFont val="Calibri"/>
        <family val="2"/>
        <scheme val="minor"/>
      </rPr>
      <t>(Need totals through each Quarter)</t>
    </r>
  </si>
  <si>
    <t>NG</t>
  </si>
  <si>
    <r>
      <t xml:space="preserve">2, </t>
    </r>
    <r>
      <rPr>
        <sz val="11"/>
        <color rgb="FFFF0000"/>
        <rFont val="Calibri"/>
        <family val="2"/>
        <scheme val="minor"/>
      </rPr>
      <t>1</t>
    </r>
  </si>
  <si>
    <r>
      <t xml:space="preserve">79, </t>
    </r>
    <r>
      <rPr>
        <sz val="11"/>
        <color rgb="FFFF0000"/>
        <rFont val="Calibri"/>
        <family val="2"/>
        <scheme val="minor"/>
      </rPr>
      <t>4</t>
    </r>
  </si>
  <si>
    <r>
      <t xml:space="preserve">Completed in &lt; 45 days, (except for outside agency holdups) - Tracked by MER Safety </t>
    </r>
    <r>
      <rPr>
        <sz val="11"/>
        <color rgb="FF0070C0"/>
        <rFont val="Calibri"/>
        <family val="2"/>
        <scheme val="minor"/>
      </rPr>
      <t xml:space="preserve">(Any beyond-How many?) </t>
    </r>
    <r>
      <rPr>
        <sz val="11"/>
        <color rgb="FFFF0000"/>
        <rFont val="Calibri"/>
        <family val="2"/>
        <scheme val="minor"/>
      </rPr>
      <t>RED &gt; 60 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</si>
</sst>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\ mmm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4" borderId="0" xfId="0" applyFill="1"/>
    <xf numFmtId="164" fontId="0" fillId="4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4" fillId="4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6" borderId="0" xfId="0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3" fontId="4" fillId="4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6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16" fontId="1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16" fontId="7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/>
    <xf numFmtId="1" fontId="0" fillId="0" borderId="4" xfId="0" applyNumberFormat="1" applyBorder="1" applyAlignment="1">
      <alignment horizontal="center" vertical="center"/>
    </xf>
    <xf numFmtId="16" fontId="1" fillId="8" borderId="4" xfId="0" applyNumberFormat="1" applyFont="1" applyFill="1" applyBorder="1" applyAlignment="1">
      <alignment horizontal="center"/>
    </xf>
    <xf numFmtId="16" fontId="1" fillId="8" borderId="0" xfId="0" applyNumberFormat="1" applyFont="1" applyFill="1" applyBorder="1" applyAlignment="1">
      <alignment horizontal="center"/>
    </xf>
    <xf numFmtId="16" fontId="1" fillId="8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6" fontId="1" fillId="8" borderId="6" xfId="0" applyNumberFormat="1" applyFont="1" applyFill="1" applyBorder="1" applyAlignment="1">
      <alignment horizontal="center"/>
    </xf>
    <xf numFmtId="16" fontId="1" fillId="8" borderId="7" xfId="0" applyNumberFormat="1" applyFont="1" applyFill="1" applyBorder="1" applyAlignment="1">
      <alignment horizontal="center"/>
    </xf>
    <xf numFmtId="16" fontId="1" fillId="8" borderId="8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4" fillId="7" borderId="4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wrapText="1"/>
    </xf>
    <xf numFmtId="0" fontId="0" fillId="7" borderId="4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/>
    <xf numFmtId="0" fontId="0" fillId="8" borderId="6" xfId="0" applyFill="1" applyBorder="1" applyAlignment="1">
      <alignment vertical="center"/>
    </xf>
    <xf numFmtId="0" fontId="0" fillId="8" borderId="8" xfId="0" applyFill="1" applyBorder="1" applyAlignment="1">
      <alignment vertical="center" wrapText="1"/>
    </xf>
    <xf numFmtId="0" fontId="0" fillId="8" borderId="4" xfId="0" applyFont="1" applyFill="1" applyBorder="1" applyAlignment="1">
      <alignment vertical="center" wrapText="1"/>
    </xf>
    <xf numFmtId="3" fontId="5" fillId="4" borderId="5" xfId="0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9" borderId="5" xfId="0" applyNumberFormat="1" applyFill="1" applyBorder="1" applyAlignment="1">
      <alignment horizontal="center" vertical="center"/>
    </xf>
    <xf numFmtId="16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/>
    </xf>
    <xf numFmtId="16" fontId="1" fillId="8" borderId="4" xfId="0" applyNumberFormat="1" applyFont="1" applyFill="1" applyBorder="1" applyAlignment="1">
      <alignment horizontal="center"/>
    </xf>
    <xf numFmtId="16" fontId="1" fillId="8" borderId="0" xfId="0" applyNumberFormat="1" applyFont="1" applyFill="1" applyBorder="1" applyAlignment="1">
      <alignment horizontal="center"/>
    </xf>
    <xf numFmtId="16" fontId="1" fillId="8" borderId="5" xfId="0" applyNumberFormat="1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10" borderId="0" xfId="0" applyFill="1" applyBorder="1" applyAlignment="1"/>
    <xf numFmtId="1" fontId="0" fillId="0" borderId="5" xfId="0" applyNumberForma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9" fontId="0" fillId="4" borderId="5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3" borderId="5" xfId="0" applyNumberFormat="1" applyFill="1" applyBorder="1" applyAlignment="1">
      <alignment horizontal="center" vertical="center"/>
    </xf>
    <xf numFmtId="9" fontId="0" fillId="3" borderId="0" xfId="1" applyFont="1" applyFill="1" applyBorder="1" applyAlignment="1">
      <alignment horizontal="center" vertical="center"/>
    </xf>
    <xf numFmtId="9" fontId="0" fillId="9" borderId="0" xfId="1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" fontId="0" fillId="7" borderId="0" xfId="0" applyNumberFormat="1" applyFill="1" applyBorder="1" applyAlignment="1">
      <alignment horizontal="center" vertical="center"/>
    </xf>
    <xf numFmtId="1" fontId="1" fillId="9" borderId="0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vertical="center"/>
    </xf>
    <xf numFmtId="0" fontId="10" fillId="4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9" fontId="4" fillId="3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ySplit="1" topLeftCell="A33" activePane="bottomLeft" state="frozen"/>
      <selection pane="bottomLeft" activeCell="A2" sqref="A2:B47"/>
    </sheetView>
  </sheetViews>
  <sheetFormatPr defaultRowHeight="14.5" x14ac:dyDescent="0.35"/>
  <cols>
    <col min="1" max="1" width="27.1796875" customWidth="1"/>
    <col min="2" max="2" width="46.453125" style="3" customWidth="1"/>
    <col min="4" max="4" width="10" customWidth="1"/>
    <col min="8" max="8" width="10" customWidth="1"/>
    <col min="12" max="12" width="10" customWidth="1"/>
    <col min="16" max="16" width="9.81640625" customWidth="1"/>
    <col min="20" max="20" width="10" customWidth="1"/>
    <col min="24" max="24" width="10" customWidth="1"/>
    <col min="28" max="28" width="10" customWidth="1"/>
    <col min="31" max="31" width="10.26953125" customWidth="1"/>
    <col min="34" max="34" width="27.54296875" customWidth="1"/>
  </cols>
  <sheetData>
    <row r="1" spans="1:35" x14ac:dyDescent="0.35">
      <c r="A1" s="1" t="s">
        <v>28</v>
      </c>
      <c r="C1" s="2" t="s">
        <v>13</v>
      </c>
      <c r="G1" s="2" t="s">
        <v>14</v>
      </c>
      <c r="K1" s="2" t="s">
        <v>15</v>
      </c>
      <c r="O1" s="2" t="s">
        <v>16</v>
      </c>
      <c r="S1" s="2" t="s">
        <v>17</v>
      </c>
      <c r="W1" s="2" t="s">
        <v>18</v>
      </c>
      <c r="AA1" s="2" t="s">
        <v>19</v>
      </c>
      <c r="AE1" s="2" t="s">
        <v>20</v>
      </c>
    </row>
    <row r="2" spans="1:35" x14ac:dyDescent="0.35">
      <c r="A2" s="2" t="s">
        <v>0</v>
      </c>
      <c r="B2" s="4" t="s">
        <v>10</v>
      </c>
      <c r="C2" s="2" t="s">
        <v>21</v>
      </c>
      <c r="D2" s="11"/>
      <c r="E2" s="11"/>
      <c r="F2" s="11"/>
      <c r="G2" s="2" t="s">
        <v>21</v>
      </c>
      <c r="H2" s="11"/>
      <c r="I2" s="11"/>
      <c r="J2" s="11"/>
      <c r="K2" s="2" t="s">
        <v>21</v>
      </c>
      <c r="L2" s="11"/>
      <c r="M2" s="11"/>
      <c r="N2" s="11"/>
      <c r="O2" s="2" t="s">
        <v>21</v>
      </c>
      <c r="P2" s="11"/>
      <c r="Q2" s="11"/>
      <c r="R2" s="11"/>
      <c r="S2" s="2" t="s">
        <v>21</v>
      </c>
      <c r="T2" s="11"/>
      <c r="U2" s="11"/>
      <c r="V2" s="11"/>
      <c r="W2" s="2" t="s">
        <v>21</v>
      </c>
      <c r="X2" s="11"/>
      <c r="Y2" s="11"/>
      <c r="Z2" s="11"/>
      <c r="AA2" s="2" t="s">
        <v>21</v>
      </c>
      <c r="AB2" s="11"/>
      <c r="AC2" s="11"/>
      <c r="AD2" s="11"/>
      <c r="AE2" s="2" t="s">
        <v>21</v>
      </c>
      <c r="AF2" s="11"/>
      <c r="AG2" s="11"/>
    </row>
    <row r="3" spans="1:35" x14ac:dyDescent="0.35">
      <c r="A3" s="2"/>
      <c r="B3" s="4"/>
      <c r="C3" s="2"/>
      <c r="D3" s="11">
        <v>42684</v>
      </c>
      <c r="E3" s="11">
        <v>42825</v>
      </c>
      <c r="F3" s="11"/>
      <c r="G3" s="2"/>
      <c r="H3" s="11">
        <v>42684</v>
      </c>
      <c r="I3" s="11">
        <v>42825</v>
      </c>
      <c r="J3" s="11"/>
      <c r="K3" s="2"/>
      <c r="L3" s="11">
        <v>42684</v>
      </c>
      <c r="M3" s="11">
        <v>42825</v>
      </c>
      <c r="N3" s="11"/>
      <c r="O3" s="2"/>
      <c r="P3" s="11">
        <v>42684</v>
      </c>
      <c r="Q3" s="11">
        <v>42825</v>
      </c>
      <c r="R3" s="11"/>
      <c r="S3" s="2"/>
      <c r="T3" s="11">
        <v>42684</v>
      </c>
      <c r="U3" s="11">
        <v>42825</v>
      </c>
      <c r="V3" s="11"/>
      <c r="W3" s="2"/>
      <c r="X3" s="11">
        <v>42684</v>
      </c>
      <c r="Y3" s="11">
        <v>42825</v>
      </c>
      <c r="Z3" s="11"/>
      <c r="AA3" s="2"/>
      <c r="AB3" s="11">
        <v>42684</v>
      </c>
      <c r="AC3" s="11">
        <v>42825</v>
      </c>
      <c r="AD3" s="11"/>
      <c r="AE3" s="2"/>
      <c r="AF3" s="11">
        <v>43049</v>
      </c>
      <c r="AG3" s="11">
        <v>42825</v>
      </c>
    </row>
    <row r="4" spans="1:35" ht="30" customHeight="1" x14ac:dyDescent="0.35">
      <c r="A4" s="42" t="s">
        <v>33</v>
      </c>
      <c r="B4" s="42" t="s">
        <v>12</v>
      </c>
      <c r="C4" s="61">
        <f>(451*10%)+451</f>
        <v>496.1</v>
      </c>
      <c r="D4" s="61">
        <v>462</v>
      </c>
      <c r="E4" s="62">
        <v>477</v>
      </c>
      <c r="F4" s="61"/>
      <c r="G4" s="61">
        <f>(380*10%)+380</f>
        <v>418</v>
      </c>
      <c r="H4" s="61">
        <v>389</v>
      </c>
      <c r="I4" s="62">
        <v>391</v>
      </c>
      <c r="J4" s="61"/>
      <c r="K4" s="61">
        <f>(1370*10%)+1370</f>
        <v>1507</v>
      </c>
      <c r="L4" s="61">
        <v>1368</v>
      </c>
      <c r="M4" s="62">
        <v>1481</v>
      </c>
      <c r="N4" s="61"/>
      <c r="O4" s="61">
        <f>(1594*10%)+1594</f>
        <v>1753.4</v>
      </c>
      <c r="P4" s="61">
        <v>1679</v>
      </c>
      <c r="Q4" s="62">
        <v>1724</v>
      </c>
      <c r="R4" s="61"/>
      <c r="S4" s="61">
        <f>(710*10%)+710</f>
        <v>781</v>
      </c>
      <c r="T4" s="61">
        <v>760</v>
      </c>
      <c r="U4" s="63">
        <v>815</v>
      </c>
      <c r="V4" s="61"/>
      <c r="W4" s="61">
        <f>(1612*10%)+1612</f>
        <v>1773.2</v>
      </c>
      <c r="X4" s="61">
        <v>1750</v>
      </c>
      <c r="Y4" s="63">
        <v>1834</v>
      </c>
      <c r="Z4" s="43"/>
      <c r="AA4" s="43">
        <f>(536*10%)+536</f>
        <v>589.6</v>
      </c>
      <c r="AB4" s="43">
        <v>612</v>
      </c>
      <c r="AC4" s="54">
        <v>606</v>
      </c>
      <c r="AD4" s="43"/>
      <c r="AE4" s="43">
        <f>590+1773+781+1753+1507+418+496</f>
        <v>7318</v>
      </c>
      <c r="AF4" s="43">
        <v>7072</v>
      </c>
      <c r="AG4" s="54">
        <v>7378</v>
      </c>
      <c r="AH4" s="12"/>
    </row>
    <row r="5" spans="1:35" ht="15" customHeight="1" x14ac:dyDescent="0.35">
      <c r="A5" s="8"/>
      <c r="B5" s="5"/>
      <c r="C5" s="2"/>
      <c r="D5" s="13" t="s">
        <v>61</v>
      </c>
      <c r="E5" s="11"/>
      <c r="F5" s="11"/>
      <c r="G5" s="2"/>
      <c r="H5" s="13" t="s">
        <v>61</v>
      </c>
      <c r="I5" s="11"/>
      <c r="J5" s="11"/>
      <c r="K5" s="2"/>
      <c r="L5" s="13" t="s">
        <v>61</v>
      </c>
      <c r="M5" s="11"/>
      <c r="N5" s="11"/>
      <c r="O5" s="2"/>
      <c r="P5" s="13" t="s">
        <v>61</v>
      </c>
      <c r="Q5" s="11"/>
      <c r="R5" s="11"/>
      <c r="S5" s="2"/>
      <c r="T5" s="13" t="s">
        <v>61</v>
      </c>
      <c r="U5" s="11"/>
      <c r="V5" s="11"/>
      <c r="W5" s="2"/>
      <c r="X5" s="13" t="s">
        <v>61</v>
      </c>
      <c r="Y5" s="11"/>
      <c r="Z5" s="11"/>
      <c r="AA5" s="2"/>
      <c r="AB5" s="13" t="s">
        <v>61</v>
      </c>
      <c r="AC5" s="11"/>
      <c r="AD5" s="11"/>
      <c r="AE5" s="2"/>
      <c r="AF5" s="13" t="s">
        <v>61</v>
      </c>
      <c r="AG5" s="11"/>
    </row>
    <row r="6" spans="1:35" ht="30" customHeight="1" x14ac:dyDescent="0.35">
      <c r="A6" s="26" t="s">
        <v>1</v>
      </c>
      <c r="B6" s="27" t="s">
        <v>26</v>
      </c>
      <c r="C6" s="35">
        <f>4*210</f>
        <v>840</v>
      </c>
      <c r="D6" s="36">
        <v>5</v>
      </c>
      <c r="E6" s="64">
        <v>398.4</v>
      </c>
      <c r="F6" s="65"/>
      <c r="G6" s="35">
        <f>5*210</f>
        <v>1050</v>
      </c>
      <c r="H6" s="36">
        <v>22</v>
      </c>
      <c r="I6" s="64">
        <v>439.8</v>
      </c>
      <c r="J6" s="65"/>
      <c r="K6" s="35">
        <f>11*210</f>
        <v>2310</v>
      </c>
      <c r="L6" s="36">
        <v>18</v>
      </c>
      <c r="M6" s="64">
        <v>949.4</v>
      </c>
      <c r="N6" s="65"/>
      <c r="O6" s="35">
        <f>15*210</f>
        <v>3150</v>
      </c>
      <c r="P6" s="36">
        <v>1</v>
      </c>
      <c r="Q6" s="64">
        <v>2096.1</v>
      </c>
      <c r="R6" s="65"/>
      <c r="S6" s="35">
        <f>9*210</f>
        <v>1890</v>
      </c>
      <c r="T6" s="36">
        <v>21</v>
      </c>
      <c r="U6" s="64">
        <v>764.4</v>
      </c>
      <c r="V6" s="65"/>
      <c r="W6" s="35">
        <f>12*210</f>
        <v>2520</v>
      </c>
      <c r="X6" s="36">
        <v>8</v>
      </c>
      <c r="Y6" s="64">
        <v>1144.8</v>
      </c>
      <c r="Z6" s="65"/>
      <c r="AA6" s="35">
        <f>6*210</f>
        <v>1260</v>
      </c>
      <c r="AB6" s="36">
        <v>16</v>
      </c>
      <c r="AC6" s="64">
        <v>516.6</v>
      </c>
      <c r="AD6" s="65"/>
      <c r="AE6" s="36">
        <f>62*210</f>
        <v>13020</v>
      </c>
      <c r="AF6" s="32">
        <v>1</v>
      </c>
      <c r="AG6" s="8">
        <f>SUM(AC6+Y6+U6+Q6+M6+I6+E6)</f>
        <v>6309.4999999999991</v>
      </c>
      <c r="AH6" s="3"/>
    </row>
    <row r="7" spans="1:35" ht="15.75" customHeight="1" x14ac:dyDescent="0.35">
      <c r="A7" s="26"/>
      <c r="B7" s="27"/>
      <c r="C7" s="22"/>
      <c r="D7" s="24"/>
      <c r="E7" s="20" t="s">
        <v>62</v>
      </c>
      <c r="F7" s="45"/>
      <c r="G7" s="22"/>
      <c r="H7" s="24"/>
      <c r="I7" s="20" t="s">
        <v>62</v>
      </c>
      <c r="J7" s="45"/>
      <c r="K7" s="22"/>
      <c r="L7" s="24"/>
      <c r="M7" s="20" t="s">
        <v>62</v>
      </c>
      <c r="N7" s="45"/>
      <c r="O7" s="22"/>
      <c r="P7" s="24"/>
      <c r="Q7" s="20" t="s">
        <v>62</v>
      </c>
      <c r="R7" s="45"/>
      <c r="S7" s="22"/>
      <c r="T7" s="24"/>
      <c r="U7" s="20" t="s">
        <v>62</v>
      </c>
      <c r="V7" s="45"/>
      <c r="W7" s="22"/>
      <c r="X7" s="24"/>
      <c r="Y7" s="20" t="s">
        <v>62</v>
      </c>
      <c r="Z7" s="45"/>
      <c r="AA7" s="22"/>
      <c r="AB7" s="24"/>
      <c r="AC7" s="20" t="s">
        <v>62</v>
      </c>
      <c r="AD7" s="45"/>
      <c r="AE7" s="24"/>
      <c r="AF7" s="10"/>
      <c r="AG7" s="20" t="s">
        <v>62</v>
      </c>
      <c r="AH7" s="3"/>
    </row>
    <row r="8" spans="1:35" ht="15" customHeight="1" x14ac:dyDescent="0.35">
      <c r="A8" s="26"/>
      <c r="B8" s="27"/>
      <c r="C8" s="22"/>
      <c r="D8" s="23" t="s">
        <v>55</v>
      </c>
      <c r="E8" s="44">
        <v>99.6</v>
      </c>
      <c r="F8" s="45"/>
      <c r="G8" s="22"/>
      <c r="H8" s="23" t="s">
        <v>55</v>
      </c>
      <c r="I8" s="45">
        <v>77.599999999999994</v>
      </c>
      <c r="J8" s="45"/>
      <c r="K8" s="22"/>
      <c r="L8" s="23" t="s">
        <v>55</v>
      </c>
      <c r="M8" s="45">
        <v>82.6</v>
      </c>
      <c r="N8" s="45"/>
      <c r="O8" s="22"/>
      <c r="P8" s="23" t="s">
        <v>55</v>
      </c>
      <c r="Q8" s="44">
        <v>159.19999999999999</v>
      </c>
      <c r="R8" s="45"/>
      <c r="S8" s="22"/>
      <c r="T8" s="23" t="s">
        <v>55</v>
      </c>
      <c r="U8" s="45">
        <v>77.7</v>
      </c>
      <c r="V8" s="45"/>
      <c r="W8" s="22"/>
      <c r="X8" s="23" t="s">
        <v>55</v>
      </c>
      <c r="Y8" s="44">
        <v>96.7</v>
      </c>
      <c r="Z8" s="45"/>
      <c r="AA8" s="22"/>
      <c r="AB8" s="23" t="s">
        <v>55</v>
      </c>
      <c r="AC8" s="45">
        <v>86.1</v>
      </c>
      <c r="AD8" s="45"/>
      <c r="AE8" s="24"/>
      <c r="AF8" s="13" t="s">
        <v>55</v>
      </c>
      <c r="AG8" s="49">
        <f>SUM(AG6/AF9)</f>
        <v>101.76612903225805</v>
      </c>
      <c r="AH8" s="3"/>
    </row>
    <row r="9" spans="1:35" ht="27" customHeight="1" x14ac:dyDescent="0.35">
      <c r="A9" s="26" t="s">
        <v>41</v>
      </c>
      <c r="B9" s="27" t="s">
        <v>44</v>
      </c>
      <c r="C9" s="66">
        <f>200*D9</f>
        <v>800</v>
      </c>
      <c r="D9" s="67">
        <v>4</v>
      </c>
      <c r="E9" s="68">
        <v>398.4</v>
      </c>
      <c r="F9" s="64"/>
      <c r="G9" s="66">
        <f>200*H9</f>
        <v>1140</v>
      </c>
      <c r="H9" s="69">
        <v>5.7</v>
      </c>
      <c r="I9" s="70">
        <v>439.8</v>
      </c>
      <c r="J9" s="64"/>
      <c r="K9" s="66">
        <f>200*L9</f>
        <v>2300</v>
      </c>
      <c r="L9" s="69">
        <v>11.5</v>
      </c>
      <c r="M9" s="70">
        <v>949.4</v>
      </c>
      <c r="N9" s="64"/>
      <c r="O9" s="66">
        <f>200*P9</f>
        <v>2640</v>
      </c>
      <c r="P9" s="69">
        <v>13.2</v>
      </c>
      <c r="Q9" s="68">
        <v>2096.1</v>
      </c>
      <c r="R9" s="64"/>
      <c r="S9" s="66">
        <f>200*T9</f>
        <v>1960.0000000000002</v>
      </c>
      <c r="T9" s="69">
        <v>9.8000000000000007</v>
      </c>
      <c r="U9" s="70">
        <v>764.4</v>
      </c>
      <c r="V9" s="64"/>
      <c r="W9" s="66">
        <f>200*X9</f>
        <v>2360</v>
      </c>
      <c r="X9" s="69">
        <v>11.8</v>
      </c>
      <c r="Y9" s="68">
        <v>1144.8</v>
      </c>
      <c r="Z9" s="44"/>
      <c r="AA9" s="46">
        <f>200*AB9</f>
        <v>1200</v>
      </c>
      <c r="AB9" s="25">
        <v>6</v>
      </c>
      <c r="AC9" s="55">
        <v>516.6</v>
      </c>
      <c r="AD9" s="44"/>
      <c r="AE9" s="46">
        <f>200*AF9</f>
        <v>12400</v>
      </c>
      <c r="AF9" s="47">
        <f>SUM(AB9+X9+T9+P9+L9+H9+D9)</f>
        <v>62</v>
      </c>
      <c r="AG9" s="48">
        <f>SUM(AC9+Y9+U9+Q9+M9+I9+E9)</f>
        <v>6309.4999999999991</v>
      </c>
      <c r="AH9" s="21"/>
      <c r="AI9" s="3"/>
    </row>
    <row r="10" spans="1:35" ht="15" customHeight="1" x14ac:dyDescent="0.35">
      <c r="A10" s="8"/>
      <c r="B10" s="6"/>
      <c r="C10" s="9"/>
      <c r="D10" s="13"/>
      <c r="E10" s="20"/>
      <c r="F10" s="20"/>
      <c r="G10" s="22"/>
      <c r="H10" s="23"/>
      <c r="I10" s="20"/>
      <c r="J10" s="20"/>
      <c r="K10" s="22"/>
      <c r="L10" s="23"/>
      <c r="M10" s="20"/>
      <c r="N10" s="20"/>
      <c r="O10" s="22"/>
      <c r="P10" s="23"/>
      <c r="Q10" s="20"/>
      <c r="R10" s="20"/>
      <c r="S10" s="22"/>
      <c r="T10" s="23"/>
      <c r="U10" s="20"/>
      <c r="V10" s="20"/>
      <c r="W10" s="22"/>
      <c r="X10" s="23"/>
      <c r="Y10" s="20"/>
      <c r="Z10" s="20"/>
      <c r="AA10" s="22"/>
      <c r="AB10" s="23"/>
      <c r="AC10" s="20"/>
      <c r="AD10" s="20"/>
      <c r="AE10" s="24"/>
      <c r="AF10" s="23"/>
      <c r="AG10" s="21"/>
      <c r="AH10" s="21"/>
      <c r="AI10" s="3"/>
    </row>
    <row r="11" spans="1:35" ht="30" customHeight="1" x14ac:dyDescent="0.35">
      <c r="A11" s="26" t="s">
        <v>34</v>
      </c>
      <c r="B11" s="27" t="s">
        <v>39</v>
      </c>
      <c r="C11" s="32">
        <f>(451*75%)</f>
        <v>338.25</v>
      </c>
      <c r="D11" s="71">
        <v>292</v>
      </c>
      <c r="E11" s="72">
        <v>297</v>
      </c>
      <c r="F11" s="73"/>
      <c r="G11" s="32">
        <f>(380*75%)</f>
        <v>285</v>
      </c>
      <c r="H11" s="71">
        <v>265</v>
      </c>
      <c r="I11" s="68">
        <v>276</v>
      </c>
      <c r="J11" s="73"/>
      <c r="K11" s="32">
        <f>(1370*75%)</f>
        <v>1027.5</v>
      </c>
      <c r="L11" s="71">
        <v>772</v>
      </c>
      <c r="M11" s="70">
        <v>828</v>
      </c>
      <c r="N11" s="73"/>
      <c r="O11" s="32">
        <f>(1594*75%)</f>
        <v>1195.5</v>
      </c>
      <c r="P11" s="71">
        <v>1090</v>
      </c>
      <c r="Q11" s="70">
        <v>1096</v>
      </c>
      <c r="R11" s="73"/>
      <c r="S11" s="32">
        <f>(710*75%)</f>
        <v>532.5</v>
      </c>
      <c r="T11" s="71">
        <v>473</v>
      </c>
      <c r="U11" s="72">
        <v>494</v>
      </c>
      <c r="V11" s="73"/>
      <c r="W11" s="32">
        <f>(1612*75%)</f>
        <v>1209</v>
      </c>
      <c r="X11" s="71">
        <v>991</v>
      </c>
      <c r="Y11" s="70">
        <v>1082</v>
      </c>
      <c r="Z11" s="73"/>
      <c r="AA11" s="32">
        <f>(536*75%)</f>
        <v>402</v>
      </c>
      <c r="AB11" s="71">
        <v>388</v>
      </c>
      <c r="AC11" s="68">
        <v>399</v>
      </c>
      <c r="AD11" s="73"/>
      <c r="AE11" s="32">
        <f>C11+G11+K11+O11+S11+W11+AA11</f>
        <v>4989.75</v>
      </c>
      <c r="AF11" s="71">
        <f>D11+H11+L11+P11+T11+X11+AB11</f>
        <v>4271</v>
      </c>
      <c r="AG11" s="74">
        <v>4508</v>
      </c>
      <c r="AH11" s="3"/>
    </row>
    <row r="12" spans="1:35" ht="15" customHeight="1" x14ac:dyDescent="0.35">
      <c r="A12" s="8"/>
      <c r="B12" s="17"/>
      <c r="C12" s="9"/>
      <c r="D12" s="10"/>
      <c r="E12" s="14"/>
      <c r="F12" s="14"/>
      <c r="G12" s="9"/>
      <c r="H12" s="10"/>
      <c r="I12" s="14"/>
      <c r="J12" s="14"/>
      <c r="K12" s="9"/>
      <c r="L12" s="10"/>
      <c r="M12" s="14"/>
      <c r="N12" s="14"/>
      <c r="O12" s="9"/>
      <c r="P12" s="10"/>
      <c r="Q12" s="14"/>
      <c r="R12" s="14"/>
      <c r="S12" s="9"/>
      <c r="T12" s="10"/>
      <c r="U12" s="14"/>
      <c r="V12" s="14"/>
      <c r="W12" s="9"/>
      <c r="X12" s="10"/>
      <c r="Y12" s="14"/>
      <c r="Z12" s="14"/>
      <c r="AA12" s="9"/>
      <c r="AB12" s="10"/>
      <c r="AC12" s="14"/>
      <c r="AD12" s="14"/>
      <c r="AE12" s="10"/>
      <c r="AF12" s="10"/>
      <c r="AH12" s="3"/>
    </row>
    <row r="13" spans="1:35" ht="15" customHeight="1" x14ac:dyDescent="0.35">
      <c r="A13" s="8"/>
      <c r="B13" s="6"/>
      <c r="C13" s="11">
        <v>42711</v>
      </c>
      <c r="D13" s="11"/>
      <c r="E13" s="11"/>
      <c r="F13" s="11"/>
      <c r="G13" s="11">
        <v>42711</v>
      </c>
      <c r="H13" s="11"/>
      <c r="I13" s="11"/>
      <c r="J13" s="11"/>
      <c r="K13" s="11">
        <v>42711</v>
      </c>
      <c r="L13" s="11"/>
      <c r="M13" s="11"/>
      <c r="N13" s="11"/>
      <c r="O13" s="11">
        <v>42711</v>
      </c>
      <c r="P13" s="11"/>
      <c r="Q13" s="11"/>
      <c r="R13" s="11"/>
      <c r="S13" s="11">
        <v>42711</v>
      </c>
      <c r="T13" s="11"/>
      <c r="U13" s="11"/>
      <c r="V13" s="11"/>
      <c r="W13" s="11">
        <v>42711</v>
      </c>
      <c r="X13" s="11"/>
      <c r="Y13" s="11"/>
      <c r="Z13" s="11"/>
      <c r="AA13" s="11">
        <v>42711</v>
      </c>
      <c r="AB13" s="11"/>
      <c r="AC13" s="11"/>
      <c r="AD13" s="11"/>
      <c r="AE13" s="11">
        <v>42711</v>
      </c>
      <c r="AF13" s="11"/>
      <c r="AG13" s="11"/>
    </row>
    <row r="14" spans="1:35" ht="29" x14ac:dyDescent="0.35">
      <c r="A14" s="8" t="s">
        <v>2</v>
      </c>
      <c r="B14" s="6" t="s">
        <v>31</v>
      </c>
      <c r="C14" s="34" t="s">
        <v>59</v>
      </c>
      <c r="D14" s="30"/>
      <c r="E14" s="30"/>
      <c r="F14" s="30"/>
      <c r="G14" s="34" t="s">
        <v>59</v>
      </c>
      <c r="H14" s="30"/>
      <c r="I14" s="30"/>
      <c r="J14" s="30"/>
      <c r="K14" s="34" t="s">
        <v>59</v>
      </c>
      <c r="L14" s="30"/>
      <c r="M14" s="30"/>
      <c r="N14" s="30"/>
      <c r="O14" s="34" t="s">
        <v>59</v>
      </c>
      <c r="P14" s="30"/>
      <c r="Q14" s="30"/>
      <c r="R14" s="30"/>
      <c r="S14" s="34" t="s">
        <v>59</v>
      </c>
      <c r="T14" s="30"/>
      <c r="U14" s="30"/>
      <c r="V14" s="30"/>
      <c r="W14" s="34" t="s">
        <v>59</v>
      </c>
      <c r="X14" s="30"/>
      <c r="Y14" s="30"/>
      <c r="Z14" s="30"/>
      <c r="AA14" s="34" t="s">
        <v>59</v>
      </c>
      <c r="AB14" s="30"/>
      <c r="AC14" s="30"/>
      <c r="AD14" s="30"/>
      <c r="AE14" s="34" t="s">
        <v>59</v>
      </c>
      <c r="AF14" s="30"/>
      <c r="AG14" s="30"/>
    </row>
    <row r="15" spans="1:35" x14ac:dyDescent="0.35">
      <c r="A15" s="8"/>
      <c r="B15" s="6"/>
      <c r="C15" s="11">
        <v>42644</v>
      </c>
      <c r="D15" s="9"/>
      <c r="E15" s="11"/>
      <c r="F15" s="11"/>
      <c r="G15" s="11">
        <v>42644</v>
      </c>
      <c r="H15" s="9"/>
      <c r="I15" s="9"/>
      <c r="J15" s="9"/>
      <c r="K15" s="11">
        <v>42644</v>
      </c>
      <c r="L15" s="9"/>
      <c r="M15" s="9"/>
      <c r="N15" s="9"/>
      <c r="O15" s="11">
        <v>42644</v>
      </c>
      <c r="P15" s="9"/>
      <c r="Q15" s="9"/>
      <c r="R15" s="9"/>
      <c r="S15" s="11">
        <v>42644</v>
      </c>
      <c r="T15" s="9"/>
      <c r="U15" s="9"/>
      <c r="V15" s="9"/>
      <c r="W15" s="11">
        <v>42644</v>
      </c>
      <c r="X15" s="9"/>
      <c r="Y15" s="9"/>
      <c r="Z15" s="9"/>
      <c r="AA15" s="11">
        <v>42644</v>
      </c>
      <c r="AB15" s="9"/>
      <c r="AC15" s="9"/>
      <c r="AD15" s="9"/>
      <c r="AE15" s="11">
        <v>42644</v>
      </c>
      <c r="AF15" s="9"/>
      <c r="AG15" s="9"/>
    </row>
    <row r="16" spans="1:35" ht="29" x14ac:dyDescent="0.35">
      <c r="A16" s="8" t="s">
        <v>3</v>
      </c>
      <c r="B16" s="15" t="s">
        <v>32</v>
      </c>
      <c r="C16" s="75" t="s">
        <v>53</v>
      </c>
      <c r="D16" s="8"/>
      <c r="E16" s="8"/>
      <c r="F16" s="8"/>
      <c r="G16" s="75" t="s">
        <v>53</v>
      </c>
      <c r="H16" s="8"/>
      <c r="I16" s="8"/>
      <c r="J16" s="8"/>
      <c r="K16" s="75" t="s">
        <v>53</v>
      </c>
      <c r="L16" s="8"/>
      <c r="M16" s="8"/>
      <c r="N16" s="8"/>
      <c r="O16" s="75" t="s">
        <v>53</v>
      </c>
      <c r="P16" s="8"/>
      <c r="Q16" s="8"/>
      <c r="R16" s="8"/>
      <c r="S16" s="75" t="s">
        <v>53</v>
      </c>
      <c r="T16" s="8"/>
      <c r="U16" s="8"/>
      <c r="V16" s="8"/>
      <c r="W16" s="75" t="s">
        <v>53</v>
      </c>
      <c r="X16" s="8"/>
      <c r="Y16" s="8"/>
      <c r="Z16" s="8"/>
      <c r="AA16" s="75" t="s">
        <v>53</v>
      </c>
      <c r="AB16" s="8"/>
      <c r="AC16" s="8"/>
      <c r="AD16" s="8"/>
      <c r="AE16" s="75" t="s">
        <v>53</v>
      </c>
      <c r="AF16" s="8"/>
      <c r="AG16" s="8"/>
    </row>
    <row r="17" spans="1:33" x14ac:dyDescent="0.35">
      <c r="A17" s="8"/>
      <c r="B17" s="15"/>
    </row>
    <row r="18" spans="1:33" ht="45.75" customHeight="1" x14ac:dyDescent="0.35">
      <c r="A18" s="26" t="s">
        <v>4</v>
      </c>
      <c r="B18" s="27" t="s">
        <v>22</v>
      </c>
      <c r="C18" s="235" t="s">
        <v>63</v>
      </c>
      <c r="D18" s="235"/>
      <c r="E18" s="235"/>
      <c r="F18" s="235"/>
      <c r="G18" s="236" t="s">
        <v>64</v>
      </c>
      <c r="H18" s="236"/>
      <c r="I18" s="236"/>
      <c r="J18" s="236"/>
      <c r="K18" s="235" t="s">
        <v>65</v>
      </c>
      <c r="L18" s="235"/>
      <c r="M18" s="235"/>
      <c r="N18" s="235"/>
      <c r="O18" s="75" t="s">
        <v>58</v>
      </c>
      <c r="P18" s="26"/>
      <c r="Q18" s="26"/>
      <c r="R18" s="26"/>
      <c r="S18" s="236" t="s">
        <v>66</v>
      </c>
      <c r="T18" s="236"/>
      <c r="U18" s="236"/>
      <c r="V18" s="236"/>
      <c r="W18" s="75" t="s">
        <v>58</v>
      </c>
      <c r="X18" s="26"/>
      <c r="Y18" s="26"/>
      <c r="Z18" s="26"/>
      <c r="AA18" s="75" t="s">
        <v>58</v>
      </c>
      <c r="AB18" s="77"/>
      <c r="AC18" s="77"/>
      <c r="AD18" s="77"/>
      <c r="AE18" s="26"/>
      <c r="AF18" s="8"/>
      <c r="AG18" s="8"/>
    </row>
    <row r="19" spans="1:33" x14ac:dyDescent="0.35">
      <c r="A19" s="8"/>
      <c r="B19" s="1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3" s="18" customFormat="1" ht="30" customHeight="1" x14ac:dyDescent="0.35">
      <c r="A20" s="26" t="s">
        <v>5</v>
      </c>
      <c r="B20" s="27" t="s">
        <v>29</v>
      </c>
      <c r="C20" s="35"/>
      <c r="D20" s="35"/>
      <c r="E20" s="34" t="s">
        <v>59</v>
      </c>
      <c r="F20" s="35"/>
      <c r="G20" s="35"/>
      <c r="H20" s="35"/>
      <c r="I20" s="34" t="s">
        <v>59</v>
      </c>
      <c r="J20" s="35"/>
      <c r="K20" s="35"/>
      <c r="L20" s="35"/>
      <c r="M20" s="34" t="s">
        <v>59</v>
      </c>
      <c r="N20" s="35"/>
      <c r="O20" s="35"/>
      <c r="P20" s="35"/>
      <c r="Q20" s="34" t="s">
        <v>59</v>
      </c>
      <c r="R20" s="35"/>
      <c r="S20" s="35"/>
      <c r="T20" s="35"/>
      <c r="U20" s="34" t="s">
        <v>59</v>
      </c>
      <c r="V20" s="35"/>
      <c r="W20" s="35"/>
      <c r="X20" s="35"/>
      <c r="Y20" s="34" t="s">
        <v>59</v>
      </c>
      <c r="Z20" s="35"/>
      <c r="AA20" s="35"/>
      <c r="AB20" s="35"/>
      <c r="AC20" s="34" t="s">
        <v>59</v>
      </c>
      <c r="AD20" s="35"/>
      <c r="AE20" s="35"/>
      <c r="AF20" s="26"/>
      <c r="AG20" s="34" t="s">
        <v>59</v>
      </c>
    </row>
    <row r="21" spans="1:33" ht="15" customHeight="1" x14ac:dyDescent="0.35">
      <c r="A21" s="8"/>
      <c r="B21" s="1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3" ht="31.5" customHeight="1" x14ac:dyDescent="0.35">
      <c r="A22" s="26" t="s">
        <v>50</v>
      </c>
      <c r="B22" s="15" t="s">
        <v>51</v>
      </c>
      <c r="C22" s="30">
        <v>1</v>
      </c>
      <c r="D22" s="8"/>
      <c r="E22" s="34" t="s">
        <v>59</v>
      </c>
      <c r="F22" s="30"/>
      <c r="G22" s="30">
        <v>1</v>
      </c>
      <c r="H22" s="8"/>
      <c r="I22" s="34" t="s">
        <v>59</v>
      </c>
      <c r="J22" s="30"/>
      <c r="K22" s="30">
        <v>1</v>
      </c>
      <c r="L22" s="8"/>
      <c r="M22" s="34" t="s">
        <v>59</v>
      </c>
      <c r="N22" s="30"/>
      <c r="O22" s="30">
        <v>1</v>
      </c>
      <c r="P22" s="8"/>
      <c r="Q22" s="34" t="s">
        <v>59</v>
      </c>
      <c r="R22" s="30"/>
      <c r="S22" s="30">
        <v>1</v>
      </c>
      <c r="T22" s="8"/>
      <c r="U22" s="34" t="s">
        <v>59</v>
      </c>
      <c r="V22" s="30"/>
      <c r="W22" s="30">
        <v>1</v>
      </c>
      <c r="X22" s="8"/>
      <c r="Y22" s="34" t="s">
        <v>59</v>
      </c>
      <c r="Z22" s="30"/>
      <c r="AA22" s="30">
        <v>1</v>
      </c>
      <c r="AB22" s="8"/>
      <c r="AC22" s="34" t="s">
        <v>59</v>
      </c>
      <c r="AD22" s="30"/>
      <c r="AE22" s="32">
        <f>C22+G22+K22+O22+S22+W22+AA22</f>
        <v>7</v>
      </c>
      <c r="AF22" s="8"/>
      <c r="AG22" s="34" t="s">
        <v>59</v>
      </c>
    </row>
    <row r="23" spans="1:33" ht="15" customHeight="1" x14ac:dyDescent="0.35">
      <c r="A23" s="26"/>
      <c r="B23" s="1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3" ht="29" x14ac:dyDescent="0.35">
      <c r="A24" s="26" t="s">
        <v>6</v>
      </c>
      <c r="B24" s="27" t="s">
        <v>54</v>
      </c>
      <c r="C24" s="30">
        <v>5</v>
      </c>
      <c r="D24" s="30"/>
      <c r="E24" s="30"/>
      <c r="F24" s="30"/>
      <c r="G24" s="30">
        <v>5</v>
      </c>
      <c r="H24" s="30"/>
      <c r="I24" s="30"/>
      <c r="J24" s="30"/>
      <c r="K24" s="30">
        <v>5</v>
      </c>
      <c r="L24" s="30"/>
      <c r="M24" s="30"/>
      <c r="N24" s="30"/>
      <c r="O24" s="30">
        <v>5</v>
      </c>
      <c r="P24" s="30"/>
      <c r="Q24" s="30"/>
      <c r="R24" s="30"/>
      <c r="S24" s="30">
        <v>5</v>
      </c>
      <c r="T24" s="30"/>
      <c r="U24" s="30"/>
      <c r="V24" s="30"/>
      <c r="W24" s="30">
        <v>5</v>
      </c>
      <c r="X24" s="30"/>
      <c r="Y24" s="30"/>
      <c r="Z24" s="30"/>
      <c r="AA24" s="30">
        <v>5</v>
      </c>
      <c r="AB24" s="30"/>
      <c r="AC24" s="30"/>
      <c r="AD24" s="30"/>
      <c r="AE24" s="30">
        <v>35</v>
      </c>
    </row>
    <row r="25" spans="1:33" x14ac:dyDescent="0.35">
      <c r="A25" s="8"/>
      <c r="B25" s="1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3" ht="43.5" x14ac:dyDescent="0.35">
      <c r="A26" s="26" t="s">
        <v>35</v>
      </c>
      <c r="B26" s="28" t="s">
        <v>52</v>
      </c>
      <c r="C26" s="36">
        <v>103</v>
      </c>
      <c r="D26" s="31">
        <v>92</v>
      </c>
      <c r="E26" s="31">
        <v>91</v>
      </c>
      <c r="F26" s="32"/>
      <c r="G26" s="36">
        <v>94</v>
      </c>
      <c r="H26" s="33">
        <v>110</v>
      </c>
      <c r="I26" s="33">
        <v>106</v>
      </c>
      <c r="J26" s="10"/>
      <c r="K26" s="36">
        <v>249</v>
      </c>
      <c r="L26" s="33">
        <v>288</v>
      </c>
      <c r="M26" s="33">
        <v>293</v>
      </c>
      <c r="N26" s="32"/>
      <c r="O26" s="36">
        <v>289</v>
      </c>
      <c r="P26" s="33">
        <v>374</v>
      </c>
      <c r="Q26" s="33">
        <v>397</v>
      </c>
      <c r="R26" s="10"/>
      <c r="S26" s="36">
        <v>162</v>
      </c>
      <c r="T26" s="33">
        <v>182</v>
      </c>
      <c r="U26" s="33">
        <v>192</v>
      </c>
      <c r="V26" s="32"/>
      <c r="W26" s="36">
        <v>296</v>
      </c>
      <c r="X26" s="33">
        <v>320</v>
      </c>
      <c r="Y26" s="33">
        <v>329</v>
      </c>
      <c r="Z26" s="32"/>
      <c r="AA26" s="36">
        <v>116</v>
      </c>
      <c r="AB26" s="33">
        <v>134</v>
      </c>
      <c r="AC26" s="33">
        <v>137</v>
      </c>
      <c r="AD26" s="32"/>
      <c r="AE26" s="32">
        <f>C26+G26+K26+O26+S26+W26+AA26</f>
        <v>1309</v>
      </c>
      <c r="AF26" s="33">
        <f>D26+H26+L26+P26+T26+X26+AB26</f>
        <v>1500</v>
      </c>
      <c r="AG26" s="34">
        <v>1545</v>
      </c>
    </row>
    <row r="27" spans="1:33" s="18" customFormat="1" x14ac:dyDescent="0.35">
      <c r="A27" s="26"/>
      <c r="B27" s="28"/>
      <c r="C27" s="24"/>
      <c r="D27" s="24"/>
      <c r="E27" s="36"/>
      <c r="F27" s="36"/>
      <c r="G27" s="24"/>
      <c r="H27" s="24"/>
      <c r="I27" s="24"/>
      <c r="J27" s="24"/>
      <c r="K27" s="36"/>
      <c r="L27" s="36"/>
      <c r="M27" s="36"/>
      <c r="N27" s="36"/>
      <c r="O27" s="36"/>
      <c r="P27" s="36"/>
      <c r="Q27" s="24"/>
      <c r="R27" s="24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3" ht="43.5" x14ac:dyDescent="0.35">
      <c r="A28" s="8" t="s">
        <v>36</v>
      </c>
      <c r="B28" s="7" t="s">
        <v>30</v>
      </c>
      <c r="C28" s="36">
        <v>1</v>
      </c>
      <c r="D28" s="26"/>
      <c r="E28" s="26"/>
      <c r="F28" s="26"/>
      <c r="G28" s="36">
        <v>2</v>
      </c>
      <c r="H28" s="18"/>
      <c r="I28" s="18"/>
      <c r="J28" s="18"/>
      <c r="K28" s="36">
        <v>5</v>
      </c>
      <c r="L28" s="26"/>
      <c r="M28" s="26"/>
      <c r="N28" s="26"/>
      <c r="O28" s="36">
        <v>6</v>
      </c>
      <c r="P28" s="26"/>
      <c r="Q28" s="18"/>
      <c r="R28" s="18"/>
      <c r="S28" s="36">
        <v>3</v>
      </c>
      <c r="T28" s="26"/>
      <c r="U28" s="26"/>
      <c r="V28" s="26"/>
      <c r="W28" s="36">
        <v>4</v>
      </c>
      <c r="X28" s="26"/>
      <c r="Y28" s="8"/>
      <c r="Z28" s="8"/>
      <c r="AA28" s="36">
        <v>2</v>
      </c>
      <c r="AB28" s="8"/>
      <c r="AC28" s="8"/>
      <c r="AD28" s="8"/>
      <c r="AE28" s="32">
        <f>SUM(C28+G28+K28+O28+S28+W28+AA28 )</f>
        <v>23</v>
      </c>
    </row>
    <row r="29" spans="1:33" x14ac:dyDescent="0.35">
      <c r="A29" s="8"/>
      <c r="B29" s="7"/>
      <c r="K29" s="8"/>
      <c r="L29" s="8"/>
      <c r="M29" s="8"/>
      <c r="N29" s="8"/>
      <c r="O29" s="8"/>
      <c r="P29" s="8"/>
      <c r="S29" s="8"/>
      <c r="T29" s="8"/>
      <c r="U29" s="8"/>
      <c r="V29" s="8"/>
      <c r="W29" s="8"/>
      <c r="X29" s="8"/>
      <c r="Y29" s="8"/>
      <c r="Z29" s="8"/>
      <c r="AB29" s="8"/>
      <c r="AC29" s="8"/>
      <c r="AD29" s="8"/>
      <c r="AE29" s="32"/>
    </row>
    <row r="30" spans="1:33" s="9" customFormat="1" ht="36.75" customHeight="1" x14ac:dyDescent="0.35">
      <c r="A30" s="50" t="s">
        <v>37</v>
      </c>
      <c r="B30" s="52" t="s">
        <v>27</v>
      </c>
      <c r="C30" s="36">
        <v>1</v>
      </c>
      <c r="D30" s="35">
        <v>0</v>
      </c>
      <c r="E30" s="34">
        <v>1</v>
      </c>
      <c r="F30" s="35"/>
      <c r="G30" s="36">
        <v>1</v>
      </c>
      <c r="H30" s="35">
        <v>0</v>
      </c>
      <c r="I30" s="56">
        <v>0</v>
      </c>
      <c r="J30" s="22"/>
      <c r="K30" s="36">
        <v>3</v>
      </c>
      <c r="L30" s="35">
        <v>2</v>
      </c>
      <c r="M30" s="34">
        <v>4</v>
      </c>
      <c r="N30" s="35"/>
      <c r="O30" s="36">
        <v>3</v>
      </c>
      <c r="P30" s="37">
        <v>2</v>
      </c>
      <c r="Q30" s="37">
        <v>2</v>
      </c>
      <c r="S30" s="36">
        <v>1</v>
      </c>
      <c r="T30" s="34">
        <v>1</v>
      </c>
      <c r="U30" s="34">
        <v>1</v>
      </c>
      <c r="V30" s="30"/>
      <c r="W30" s="36">
        <v>2</v>
      </c>
      <c r="X30" s="35">
        <v>0</v>
      </c>
      <c r="Y30" s="56">
        <v>0</v>
      </c>
      <c r="Z30" s="35"/>
      <c r="AA30" s="36">
        <v>1</v>
      </c>
      <c r="AB30" s="30">
        <v>0</v>
      </c>
      <c r="AC30" s="56">
        <v>0</v>
      </c>
      <c r="AD30" s="30"/>
      <c r="AE30" s="32">
        <f>C30+G30+K30+O30+S30+W30+AA30</f>
        <v>12</v>
      </c>
      <c r="AF30" s="32">
        <f>D30+H30+L30+P30+T30+X30+AB30</f>
        <v>5</v>
      </c>
      <c r="AG30" s="56">
        <f>AC30+Y30+U30+Q30+M30+I30+E30</f>
        <v>8</v>
      </c>
    </row>
    <row r="31" spans="1:33" ht="15" customHeight="1" x14ac:dyDescent="0.35">
      <c r="A31" s="8"/>
      <c r="B31" s="7"/>
    </row>
    <row r="32" spans="1:33" ht="43.5" x14ac:dyDescent="0.35">
      <c r="A32" s="26" t="s">
        <v>7</v>
      </c>
      <c r="B32" s="28" t="s">
        <v>45</v>
      </c>
      <c r="C32" s="30">
        <v>80</v>
      </c>
      <c r="D32" s="34">
        <v>100</v>
      </c>
      <c r="E32" s="34">
        <v>86</v>
      </c>
      <c r="F32" s="30"/>
      <c r="G32" s="30">
        <v>80</v>
      </c>
      <c r="H32" s="34">
        <v>100</v>
      </c>
      <c r="I32" s="34">
        <v>100</v>
      </c>
      <c r="J32" s="30"/>
      <c r="K32" s="30">
        <v>80</v>
      </c>
      <c r="L32" s="34">
        <v>88</v>
      </c>
      <c r="M32" s="34">
        <v>100</v>
      </c>
      <c r="N32" s="30"/>
      <c r="O32" s="30">
        <v>80</v>
      </c>
      <c r="P32" s="34">
        <v>93</v>
      </c>
      <c r="Q32" s="34">
        <v>93</v>
      </c>
      <c r="R32" s="30"/>
      <c r="S32" s="30">
        <v>80</v>
      </c>
      <c r="T32" s="37">
        <v>75</v>
      </c>
      <c r="U32" s="56">
        <v>69</v>
      </c>
      <c r="V32" s="30"/>
      <c r="W32" s="30">
        <v>80</v>
      </c>
      <c r="X32" s="34">
        <v>88</v>
      </c>
      <c r="Y32" s="34">
        <v>84</v>
      </c>
      <c r="Z32" s="30"/>
      <c r="AA32" s="30">
        <v>80</v>
      </c>
      <c r="AB32" s="34">
        <v>100</v>
      </c>
      <c r="AC32" s="34">
        <v>87</v>
      </c>
      <c r="AD32" s="30"/>
      <c r="AE32" s="30">
        <v>80</v>
      </c>
      <c r="AF32" s="34">
        <v>85</v>
      </c>
      <c r="AG32" s="34">
        <v>88</v>
      </c>
    </row>
    <row r="33" spans="1:33" x14ac:dyDescent="0.35">
      <c r="A33" s="8"/>
      <c r="B33" s="16"/>
    </row>
    <row r="34" spans="1:33" ht="39" customHeight="1" x14ac:dyDescent="0.35">
      <c r="A34" s="26" t="s">
        <v>38</v>
      </c>
      <c r="B34" s="29" t="s">
        <v>46</v>
      </c>
      <c r="C34" s="36">
        <v>20</v>
      </c>
      <c r="D34" s="34">
        <v>26</v>
      </c>
      <c r="E34" s="37">
        <v>18</v>
      </c>
      <c r="F34" s="30"/>
      <c r="G34" s="36">
        <v>20</v>
      </c>
      <c r="H34" s="33">
        <v>20</v>
      </c>
      <c r="I34" s="57">
        <v>11</v>
      </c>
      <c r="J34" s="32"/>
      <c r="K34" s="36">
        <v>20</v>
      </c>
      <c r="L34" s="33">
        <v>21</v>
      </c>
      <c r="M34" s="57">
        <v>14</v>
      </c>
      <c r="N34" s="32"/>
      <c r="O34" s="36">
        <v>20</v>
      </c>
      <c r="P34" s="31">
        <v>19</v>
      </c>
      <c r="Q34" s="57">
        <v>15</v>
      </c>
      <c r="R34" s="32"/>
      <c r="S34" s="36">
        <v>20</v>
      </c>
      <c r="T34" s="57">
        <v>12</v>
      </c>
      <c r="U34" s="57">
        <v>7</v>
      </c>
      <c r="V34" s="32"/>
      <c r="W34" s="36">
        <v>20</v>
      </c>
      <c r="X34" s="33">
        <v>23</v>
      </c>
      <c r="Y34" s="57">
        <v>15</v>
      </c>
      <c r="Z34" s="32"/>
      <c r="AA34" s="36">
        <v>20</v>
      </c>
      <c r="AB34" s="33">
        <v>27</v>
      </c>
      <c r="AC34" s="57">
        <v>15</v>
      </c>
      <c r="AD34" s="32"/>
      <c r="AE34" s="32">
        <v>20</v>
      </c>
      <c r="AF34" s="33">
        <v>21</v>
      </c>
      <c r="AG34" s="57">
        <v>14</v>
      </c>
    </row>
    <row r="35" spans="1:33" ht="15" customHeight="1" x14ac:dyDescent="0.35">
      <c r="A35" s="8"/>
      <c r="B35" s="16"/>
      <c r="C35" s="9"/>
      <c r="D35" s="9"/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3" s="9" customFormat="1" ht="30" customHeight="1" x14ac:dyDescent="0.35">
      <c r="A36" s="51" t="s">
        <v>8</v>
      </c>
      <c r="B36" s="53" t="s">
        <v>23</v>
      </c>
      <c r="C36" s="30">
        <v>1</v>
      </c>
      <c r="D36" s="56">
        <v>0</v>
      </c>
      <c r="E36" s="56">
        <v>0</v>
      </c>
      <c r="F36" s="30"/>
      <c r="G36" s="30">
        <v>1</v>
      </c>
      <c r="H36" s="56">
        <v>0</v>
      </c>
      <c r="I36" s="34">
        <v>1</v>
      </c>
      <c r="J36" s="30"/>
      <c r="K36" s="30">
        <v>2</v>
      </c>
      <c r="L36" s="56">
        <v>0</v>
      </c>
      <c r="M36" s="34">
        <v>1</v>
      </c>
      <c r="N36" s="30"/>
      <c r="O36" s="30">
        <v>2</v>
      </c>
      <c r="P36" s="56">
        <v>0</v>
      </c>
      <c r="Q36" s="34">
        <v>2</v>
      </c>
      <c r="R36" s="30"/>
      <c r="S36" s="30">
        <v>1</v>
      </c>
      <c r="T36" s="56">
        <v>0</v>
      </c>
      <c r="U36" s="56">
        <v>0</v>
      </c>
      <c r="W36" s="30">
        <v>2</v>
      </c>
      <c r="X36" s="56">
        <v>0</v>
      </c>
      <c r="Y36" s="34">
        <v>5</v>
      </c>
      <c r="Z36" s="30"/>
      <c r="AA36" s="30">
        <v>1</v>
      </c>
      <c r="AB36" s="56">
        <v>0</v>
      </c>
      <c r="AC36" s="56">
        <v>0</v>
      </c>
      <c r="AE36" s="32">
        <f>C36+G36+K36+O36+S36+W36+AA36</f>
        <v>10</v>
      </c>
      <c r="AF36" s="56">
        <v>0</v>
      </c>
      <c r="AG36" s="34">
        <v>9</v>
      </c>
    </row>
    <row r="37" spans="1:33" ht="15" customHeight="1" x14ac:dyDescent="0.35">
      <c r="A37" s="8"/>
      <c r="B37" s="16"/>
      <c r="C37" s="9"/>
      <c r="D37" s="9"/>
      <c r="E37" s="9"/>
      <c r="F37" s="9"/>
      <c r="G37" s="9"/>
      <c r="H37" s="9"/>
      <c r="I37" s="9"/>
      <c r="J37" s="9"/>
      <c r="K37" s="9"/>
      <c r="L37" s="9"/>
      <c r="M37" s="3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3" ht="30" customHeight="1" x14ac:dyDescent="0.35">
      <c r="A38" s="8" t="s">
        <v>11</v>
      </c>
      <c r="B38" s="16" t="s">
        <v>24</v>
      </c>
      <c r="C38" s="8"/>
      <c r="D38" s="30"/>
      <c r="E38" s="34" t="s">
        <v>56</v>
      </c>
      <c r="F38" s="30"/>
      <c r="G38" s="30"/>
      <c r="H38" s="30"/>
      <c r="I38" s="34" t="s">
        <v>56</v>
      </c>
      <c r="J38" s="30"/>
      <c r="K38" s="30"/>
      <c r="L38" s="30"/>
      <c r="M38" s="76" t="s">
        <v>57</v>
      </c>
      <c r="N38" s="30"/>
      <c r="O38" s="30"/>
      <c r="P38" s="30"/>
      <c r="Q38" s="76" t="s">
        <v>57</v>
      </c>
      <c r="R38" s="30"/>
      <c r="S38" s="30"/>
      <c r="T38" s="30"/>
      <c r="U38" s="76" t="s">
        <v>57</v>
      </c>
      <c r="V38" s="30"/>
      <c r="W38" s="30"/>
      <c r="X38" s="30"/>
      <c r="Y38" s="34" t="s">
        <v>56</v>
      </c>
      <c r="Z38" s="30"/>
      <c r="AA38" s="30"/>
      <c r="AB38" s="30"/>
      <c r="AC38" s="34" t="s">
        <v>56</v>
      </c>
      <c r="AD38" s="30"/>
      <c r="AE38" s="30"/>
      <c r="AF38" s="8"/>
      <c r="AG38" s="30" t="s">
        <v>60</v>
      </c>
    </row>
    <row r="39" spans="1:33" ht="15" customHeight="1" x14ac:dyDescent="0.35">
      <c r="A39" s="8"/>
      <c r="B39" s="16"/>
    </row>
    <row r="40" spans="1:33" ht="43.5" x14ac:dyDescent="0.35">
      <c r="A40" s="26" t="s">
        <v>9</v>
      </c>
      <c r="B40" s="28" t="s">
        <v>25</v>
      </c>
      <c r="C40" s="35">
        <v>0</v>
      </c>
      <c r="D40" s="34">
        <v>0</v>
      </c>
      <c r="E40" s="34">
        <v>0</v>
      </c>
      <c r="F40" s="35"/>
      <c r="G40" s="35">
        <v>0</v>
      </c>
      <c r="H40" s="34">
        <v>0</v>
      </c>
      <c r="I40" s="34">
        <v>0</v>
      </c>
      <c r="J40" s="35"/>
      <c r="K40" s="35">
        <v>0</v>
      </c>
      <c r="L40" s="34">
        <v>0</v>
      </c>
      <c r="M40" s="56">
        <v>3</v>
      </c>
      <c r="N40" s="35"/>
      <c r="O40" s="35">
        <v>0</v>
      </c>
      <c r="P40" s="34">
        <v>0</v>
      </c>
      <c r="Q40" s="56">
        <v>2</v>
      </c>
      <c r="R40" s="35"/>
      <c r="S40" s="35">
        <v>0</v>
      </c>
      <c r="T40" s="34">
        <v>0</v>
      </c>
      <c r="U40" s="56">
        <v>1</v>
      </c>
      <c r="V40" s="35"/>
      <c r="W40" s="35">
        <v>0</v>
      </c>
      <c r="X40" s="34">
        <v>0</v>
      </c>
      <c r="Y40" s="56">
        <v>7</v>
      </c>
      <c r="Z40" s="35"/>
      <c r="AA40" s="35">
        <v>0</v>
      </c>
      <c r="AB40" s="34">
        <v>0</v>
      </c>
      <c r="AC40" s="56">
        <v>2</v>
      </c>
      <c r="AD40" s="35"/>
      <c r="AE40" s="35">
        <v>0</v>
      </c>
      <c r="AF40" s="34">
        <v>0</v>
      </c>
      <c r="AG40" s="56">
        <f>AC40+Y40+U40+Q40+M40+I40+E40</f>
        <v>15</v>
      </c>
    </row>
    <row r="42" spans="1:33" ht="43.5" x14ac:dyDescent="0.35">
      <c r="A42" s="26" t="s">
        <v>42</v>
      </c>
      <c r="B42" s="16" t="s">
        <v>49</v>
      </c>
      <c r="C42" s="35">
        <v>2</v>
      </c>
      <c r="D42" s="34">
        <v>4</v>
      </c>
      <c r="E42" s="58">
        <v>4</v>
      </c>
      <c r="F42" s="39"/>
      <c r="G42" s="35">
        <v>2</v>
      </c>
      <c r="H42" s="37">
        <v>1</v>
      </c>
      <c r="I42" s="59">
        <v>1</v>
      </c>
      <c r="J42" s="39"/>
      <c r="K42" s="35">
        <v>4</v>
      </c>
      <c r="L42" s="34">
        <v>8</v>
      </c>
      <c r="M42" s="58">
        <v>8</v>
      </c>
      <c r="N42" s="39"/>
      <c r="O42" s="35">
        <v>6</v>
      </c>
      <c r="P42" s="34">
        <v>13</v>
      </c>
      <c r="Q42" s="58">
        <v>8</v>
      </c>
      <c r="R42" s="38"/>
      <c r="S42" s="35">
        <v>3</v>
      </c>
      <c r="T42" s="34">
        <v>10</v>
      </c>
      <c r="U42" s="58">
        <v>8</v>
      </c>
      <c r="V42" s="39"/>
      <c r="W42" s="35">
        <v>5</v>
      </c>
      <c r="X42" s="34">
        <v>10</v>
      </c>
      <c r="Y42" s="58">
        <v>11</v>
      </c>
      <c r="Z42" s="39"/>
      <c r="AA42" s="35">
        <v>3</v>
      </c>
      <c r="AB42" s="34">
        <v>4</v>
      </c>
      <c r="AC42" s="58">
        <v>3</v>
      </c>
      <c r="AD42" s="39"/>
      <c r="AE42" s="32">
        <f>C42+G42+K42+O42+S42+W42+AA42</f>
        <v>25</v>
      </c>
      <c r="AF42" s="33">
        <f>D42+H42+L42+P42+T42+X42+AB42</f>
        <v>50</v>
      </c>
      <c r="AG42" s="34">
        <v>46</v>
      </c>
    </row>
    <row r="43" spans="1:33" s="18" customFormat="1" x14ac:dyDescent="0.35">
      <c r="B43" s="19"/>
    </row>
    <row r="44" spans="1:33" s="18" customFormat="1" x14ac:dyDescent="0.35">
      <c r="A44" s="18" t="s">
        <v>47</v>
      </c>
      <c r="B44" s="19" t="s">
        <v>48</v>
      </c>
      <c r="C44" s="24">
        <f>D42-(D42*50%)</f>
        <v>2</v>
      </c>
      <c r="D44" s="40">
        <v>3</v>
      </c>
      <c r="E44" s="41">
        <v>1</v>
      </c>
      <c r="F44" s="22"/>
      <c r="G44" s="24">
        <f>H42-(H42*50%)</f>
        <v>0.5</v>
      </c>
      <c r="H44" s="41">
        <v>0</v>
      </c>
      <c r="I44" s="40">
        <v>1</v>
      </c>
      <c r="J44" s="22"/>
      <c r="K44" s="24">
        <f>L42-(L42*50%)</f>
        <v>4</v>
      </c>
      <c r="L44" s="41">
        <v>3</v>
      </c>
      <c r="M44" s="40">
        <v>4</v>
      </c>
      <c r="N44" s="22"/>
      <c r="O44" s="24">
        <f>P42-(P42*50%)</f>
        <v>6.5</v>
      </c>
      <c r="P44" s="60">
        <v>3</v>
      </c>
      <c r="Q44" s="60">
        <v>3</v>
      </c>
      <c r="R44" s="22"/>
      <c r="S44" s="24">
        <f>T42-(T42*50%)</f>
        <v>5</v>
      </c>
      <c r="T44" s="40">
        <v>5</v>
      </c>
      <c r="U44" s="60">
        <v>2</v>
      </c>
      <c r="V44" s="22"/>
      <c r="W44" s="24">
        <f>X42-(X42*50%)</f>
        <v>5</v>
      </c>
      <c r="X44" s="60">
        <v>2</v>
      </c>
      <c r="Y44" s="60">
        <v>3</v>
      </c>
      <c r="Z44" s="22"/>
      <c r="AA44" s="24">
        <f>AB42-(AB42*50%)</f>
        <v>2</v>
      </c>
      <c r="AB44" s="41">
        <v>1</v>
      </c>
      <c r="AC44" s="40">
        <v>2</v>
      </c>
      <c r="AD44" s="22"/>
      <c r="AE44" s="24">
        <f>AF42-(AF42*50%)</f>
        <v>25</v>
      </c>
      <c r="AF44" s="31">
        <f>D44+H44+L44+P44+T44+X44+AB44</f>
        <v>17</v>
      </c>
      <c r="AG44" s="41">
        <v>19</v>
      </c>
    </row>
    <row r="46" spans="1:33" x14ac:dyDescent="0.35">
      <c r="A46" s="18" t="s">
        <v>40</v>
      </c>
      <c r="B46" s="19" t="s">
        <v>43</v>
      </c>
      <c r="C46" s="9">
        <v>1</v>
      </c>
      <c r="D46" s="41">
        <v>0</v>
      </c>
      <c r="E46" s="41">
        <v>0</v>
      </c>
      <c r="F46" s="9"/>
      <c r="G46" s="9">
        <v>1</v>
      </c>
      <c r="H46" s="41">
        <v>0</v>
      </c>
      <c r="I46" s="41">
        <v>0</v>
      </c>
      <c r="J46" s="9"/>
      <c r="K46" s="9">
        <v>1</v>
      </c>
      <c r="L46" s="41">
        <v>0</v>
      </c>
      <c r="M46" s="41">
        <v>0</v>
      </c>
      <c r="N46" s="9"/>
      <c r="O46" s="9">
        <v>1</v>
      </c>
      <c r="P46" s="41">
        <v>0</v>
      </c>
      <c r="Q46" s="41">
        <v>0</v>
      </c>
      <c r="R46" s="9"/>
      <c r="S46" s="9">
        <v>1</v>
      </c>
      <c r="T46" s="41">
        <v>0</v>
      </c>
      <c r="U46" s="41">
        <v>0</v>
      </c>
      <c r="V46" s="9"/>
      <c r="W46" s="9">
        <v>1</v>
      </c>
      <c r="X46" s="41">
        <v>0</v>
      </c>
      <c r="Y46" s="40">
        <v>1</v>
      </c>
      <c r="Z46" s="9"/>
      <c r="AA46" s="9">
        <v>1</v>
      </c>
      <c r="AB46" s="41">
        <v>0</v>
      </c>
      <c r="AC46" s="41">
        <v>0</v>
      </c>
      <c r="AE46" s="9">
        <v>7</v>
      </c>
      <c r="AF46" s="60">
        <v>0</v>
      </c>
      <c r="AG46" s="60">
        <v>1</v>
      </c>
    </row>
    <row r="47" spans="1:33" x14ac:dyDescent="0.35">
      <c r="A47" s="18"/>
      <c r="B47" s="19"/>
    </row>
  </sheetData>
  <mergeCells count="4">
    <mergeCell ref="C18:F18"/>
    <mergeCell ref="G18:J18"/>
    <mergeCell ref="K18:N18"/>
    <mergeCell ref="S18:V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zoomScale="80" zoomScaleNormal="80" workbookViewId="0">
      <pane ySplit="1" topLeftCell="A5" activePane="bottomLeft" state="frozen"/>
      <selection pane="bottomLeft" activeCell="AI3" sqref="AI3"/>
    </sheetView>
  </sheetViews>
  <sheetFormatPr defaultRowHeight="14.5" x14ac:dyDescent="0.35"/>
  <cols>
    <col min="1" max="1" width="21.81640625" customWidth="1"/>
    <col min="2" max="2" width="43.1796875" style="3" customWidth="1"/>
    <col min="3" max="5" width="7.7265625" customWidth="1"/>
    <col min="6" max="6" width="7.7265625" hidden="1" customWidth="1"/>
    <col min="7" max="9" width="7.7265625" customWidth="1"/>
    <col min="10" max="10" width="7.7265625" hidden="1" customWidth="1"/>
    <col min="11" max="13" width="7.7265625" customWidth="1"/>
    <col min="14" max="14" width="7.7265625" hidden="1" customWidth="1"/>
    <col min="15" max="17" width="7.7265625" customWidth="1"/>
    <col min="18" max="18" width="7.7265625" hidden="1" customWidth="1"/>
    <col min="19" max="21" width="7.7265625" customWidth="1"/>
    <col min="22" max="22" width="7.7265625" hidden="1" customWidth="1"/>
    <col min="23" max="25" width="7.7265625" customWidth="1"/>
    <col min="26" max="26" width="7.7265625" hidden="1" customWidth="1"/>
    <col min="27" max="29" width="7.7265625" customWidth="1"/>
    <col min="30" max="30" width="7.7265625" hidden="1" customWidth="1"/>
    <col min="31" max="33" width="7.7265625" customWidth="1"/>
    <col min="34" max="34" width="6.7265625" customWidth="1"/>
    <col min="35" max="35" width="7.7265625" customWidth="1"/>
  </cols>
  <sheetData>
    <row r="1" spans="1:35" s="8" customFormat="1" ht="13.5" customHeight="1" x14ac:dyDescent="0.35">
      <c r="A1" s="129" t="s">
        <v>67</v>
      </c>
      <c r="B1" s="130"/>
      <c r="C1" s="80" t="s">
        <v>21</v>
      </c>
      <c r="D1" s="107" t="s">
        <v>13</v>
      </c>
      <c r="E1" s="107" t="s">
        <v>13</v>
      </c>
      <c r="F1" s="108" t="s">
        <v>13</v>
      </c>
      <c r="G1" s="80" t="s">
        <v>21</v>
      </c>
      <c r="H1" s="107" t="s">
        <v>14</v>
      </c>
      <c r="I1" s="107" t="s">
        <v>14</v>
      </c>
      <c r="J1" s="108" t="s">
        <v>14</v>
      </c>
      <c r="K1" s="80" t="s">
        <v>21</v>
      </c>
      <c r="L1" s="107" t="s">
        <v>15</v>
      </c>
      <c r="M1" s="107" t="s">
        <v>15</v>
      </c>
      <c r="N1" s="108" t="s">
        <v>15</v>
      </c>
      <c r="O1" s="80" t="s">
        <v>21</v>
      </c>
      <c r="P1" s="107" t="s">
        <v>16</v>
      </c>
      <c r="Q1" s="107" t="s">
        <v>16</v>
      </c>
      <c r="R1" s="108" t="s">
        <v>16</v>
      </c>
      <c r="S1" s="80" t="s">
        <v>21</v>
      </c>
      <c r="T1" s="107" t="s">
        <v>17</v>
      </c>
      <c r="U1" s="107" t="s">
        <v>17</v>
      </c>
      <c r="V1" s="108" t="s">
        <v>17</v>
      </c>
      <c r="W1" s="80" t="s">
        <v>21</v>
      </c>
      <c r="X1" s="107" t="s">
        <v>18</v>
      </c>
      <c r="Y1" s="107" t="s">
        <v>18</v>
      </c>
      <c r="Z1" s="108" t="s">
        <v>18</v>
      </c>
      <c r="AA1" s="80" t="s">
        <v>21</v>
      </c>
      <c r="AB1" s="107" t="s">
        <v>19</v>
      </c>
      <c r="AC1" s="107" t="s">
        <v>19</v>
      </c>
      <c r="AD1" s="108" t="s">
        <v>19</v>
      </c>
      <c r="AE1" s="80" t="s">
        <v>21</v>
      </c>
      <c r="AF1" s="81" t="s">
        <v>20</v>
      </c>
      <c r="AG1" s="82"/>
    </row>
    <row r="2" spans="1:35" s="78" customFormat="1" ht="12" customHeight="1" x14ac:dyDescent="0.3">
      <c r="A2" s="131" t="s">
        <v>0</v>
      </c>
      <c r="B2" s="132" t="s">
        <v>71</v>
      </c>
      <c r="C2" s="83"/>
      <c r="D2" s="84">
        <v>43009</v>
      </c>
      <c r="E2" s="84">
        <v>43190</v>
      </c>
      <c r="F2" s="85"/>
      <c r="G2" s="83"/>
      <c r="H2" s="84">
        <v>43009</v>
      </c>
      <c r="I2" s="84">
        <v>43190</v>
      </c>
      <c r="J2" s="85"/>
      <c r="K2" s="83"/>
      <c r="L2" s="84">
        <v>43009</v>
      </c>
      <c r="M2" s="84">
        <v>43190</v>
      </c>
      <c r="N2" s="85"/>
      <c r="O2" s="83"/>
      <c r="P2" s="84">
        <v>43009</v>
      </c>
      <c r="Q2" s="84">
        <v>43190</v>
      </c>
      <c r="R2" s="85"/>
      <c r="S2" s="83"/>
      <c r="T2" s="84">
        <v>43009</v>
      </c>
      <c r="U2" s="84">
        <v>43190</v>
      </c>
      <c r="V2" s="85"/>
      <c r="W2" s="83"/>
      <c r="X2" s="84">
        <v>43009</v>
      </c>
      <c r="Y2" s="84">
        <v>43190</v>
      </c>
      <c r="Z2" s="85"/>
      <c r="AA2" s="83"/>
      <c r="AB2" s="84">
        <v>43009</v>
      </c>
      <c r="AC2" s="84">
        <v>43190</v>
      </c>
      <c r="AD2" s="85"/>
      <c r="AE2" s="83"/>
      <c r="AF2" s="84" t="s">
        <v>76</v>
      </c>
      <c r="AG2" s="84">
        <v>43190</v>
      </c>
    </row>
    <row r="3" spans="1:35" ht="15" customHeight="1" x14ac:dyDescent="0.35">
      <c r="A3" s="133" t="s">
        <v>33</v>
      </c>
      <c r="B3" s="134" t="s">
        <v>12</v>
      </c>
      <c r="C3" s="86">
        <v>545</v>
      </c>
      <c r="D3" s="121"/>
      <c r="E3" s="188">
        <v>491</v>
      </c>
      <c r="F3" s="124"/>
      <c r="G3" s="86">
        <v>443</v>
      </c>
      <c r="H3" s="121"/>
      <c r="I3" s="188">
        <v>430</v>
      </c>
      <c r="J3" s="124"/>
      <c r="K3" s="86">
        <v>1641</v>
      </c>
      <c r="L3" s="121"/>
      <c r="M3" s="188">
        <v>1485</v>
      </c>
      <c r="N3" s="124"/>
      <c r="O3" s="86">
        <v>2001</v>
      </c>
      <c r="P3" s="121"/>
      <c r="Q3" s="188">
        <v>1943</v>
      </c>
      <c r="R3" s="124"/>
      <c r="S3" s="86">
        <v>922</v>
      </c>
      <c r="T3" s="121"/>
      <c r="U3" s="188">
        <v>851</v>
      </c>
      <c r="V3" s="124"/>
      <c r="W3" s="86">
        <v>2133</v>
      </c>
      <c r="X3" s="121"/>
      <c r="Y3" s="188">
        <v>1940</v>
      </c>
      <c r="Z3" s="109"/>
      <c r="AA3" s="86">
        <v>673</v>
      </c>
      <c r="AB3" s="87"/>
      <c r="AC3" s="188">
        <v>617</v>
      </c>
      <c r="AD3" s="109"/>
      <c r="AE3" s="86">
        <v>8215</v>
      </c>
      <c r="AF3" s="87">
        <v>48</v>
      </c>
      <c r="AG3" s="220">
        <f>E3+I3+M3+Q3+U3+Y3+AC3+AF3</f>
        <v>7805</v>
      </c>
      <c r="AH3" s="12"/>
    </row>
    <row r="4" spans="1:35" s="78" customFormat="1" ht="12" customHeight="1" x14ac:dyDescent="0.3">
      <c r="A4" s="83"/>
      <c r="B4" s="135"/>
      <c r="C4" s="83"/>
      <c r="D4" s="156" t="s">
        <v>61</v>
      </c>
      <c r="E4" s="158">
        <v>2</v>
      </c>
      <c r="F4" s="85"/>
      <c r="G4" s="83"/>
      <c r="H4" s="156" t="s">
        <v>61</v>
      </c>
      <c r="I4" s="158">
        <v>9</v>
      </c>
      <c r="J4" s="85"/>
      <c r="K4" s="83"/>
      <c r="L4" s="156" t="s">
        <v>61</v>
      </c>
      <c r="M4" s="158">
        <v>19</v>
      </c>
      <c r="N4" s="85"/>
      <c r="O4" s="83"/>
      <c r="P4" s="156" t="s">
        <v>61</v>
      </c>
      <c r="Q4" s="158">
        <v>1</v>
      </c>
      <c r="R4" s="85"/>
      <c r="S4" s="83"/>
      <c r="T4" s="156" t="s">
        <v>61</v>
      </c>
      <c r="U4" s="158">
        <v>5</v>
      </c>
      <c r="V4" s="85"/>
      <c r="W4" s="83"/>
      <c r="X4" s="156" t="s">
        <v>61</v>
      </c>
      <c r="Y4" s="158">
        <v>18</v>
      </c>
      <c r="Z4" s="85"/>
      <c r="AA4" s="83"/>
      <c r="AB4" s="156" t="s">
        <v>61</v>
      </c>
      <c r="AC4" s="232">
        <v>31</v>
      </c>
      <c r="AD4" s="85"/>
      <c r="AE4" s="83"/>
      <c r="AF4" s="84"/>
      <c r="AG4" s="84"/>
    </row>
    <row r="5" spans="1:35" ht="15" customHeight="1" x14ac:dyDescent="0.35">
      <c r="A5" s="136" t="s">
        <v>1</v>
      </c>
      <c r="B5" s="137" t="s">
        <v>26</v>
      </c>
      <c r="C5" s="88">
        <f>210*D8</f>
        <v>840</v>
      </c>
      <c r="D5" s="161"/>
      <c r="E5" s="111">
        <v>371</v>
      </c>
      <c r="F5" s="112"/>
      <c r="G5" s="88">
        <f>210*H8</f>
        <v>840</v>
      </c>
      <c r="H5" s="161"/>
      <c r="I5" s="111">
        <v>381.8</v>
      </c>
      <c r="J5" s="112"/>
      <c r="K5" s="88">
        <f>210*L8</f>
        <v>2100</v>
      </c>
      <c r="L5" s="161"/>
      <c r="M5" s="111">
        <v>736.2</v>
      </c>
      <c r="N5" s="112"/>
      <c r="O5" s="88">
        <f>210*P8</f>
        <v>3360</v>
      </c>
      <c r="P5" s="161"/>
      <c r="Q5" s="111">
        <v>2161.5</v>
      </c>
      <c r="R5" s="112"/>
      <c r="S5" s="88">
        <f>210*T8</f>
        <v>2310</v>
      </c>
      <c r="T5" s="161"/>
      <c r="U5" s="111">
        <v>873.3</v>
      </c>
      <c r="V5" s="112"/>
      <c r="W5" s="88">
        <f>210*X8</f>
        <v>2520</v>
      </c>
      <c r="X5" s="161"/>
      <c r="Y5" s="111">
        <v>800.2</v>
      </c>
      <c r="Z5" s="112"/>
      <c r="AA5" s="88">
        <f>210*AB8</f>
        <v>1260</v>
      </c>
      <c r="AB5" s="161"/>
      <c r="AC5" s="111">
        <v>334</v>
      </c>
      <c r="AD5" s="112"/>
      <c r="AE5" s="88">
        <f>C5+G5+K5+O5+S5+W5+AA5</f>
        <v>13230</v>
      </c>
      <c r="AF5" s="89"/>
      <c r="AG5" s="167">
        <f>E5+I5+M5+Q5+U5+Y5+AC5</f>
        <v>5658</v>
      </c>
      <c r="AH5" s="3"/>
    </row>
    <row r="6" spans="1:35" s="78" customFormat="1" ht="12" customHeight="1" x14ac:dyDescent="0.3">
      <c r="A6" s="138"/>
      <c r="B6" s="139"/>
      <c r="C6" s="113"/>
      <c r="D6" s="162" t="s">
        <v>62</v>
      </c>
      <c r="E6" s="221">
        <v>112.4</v>
      </c>
      <c r="F6" s="114"/>
      <c r="G6" s="113"/>
      <c r="H6" s="162" t="s">
        <v>62</v>
      </c>
      <c r="I6" s="222">
        <v>95.5</v>
      </c>
      <c r="J6" s="114"/>
      <c r="K6" s="113"/>
      <c r="L6" s="162" t="s">
        <v>62</v>
      </c>
      <c r="M6" s="222">
        <v>84.6</v>
      </c>
      <c r="N6" s="114"/>
      <c r="O6" s="113"/>
      <c r="P6" s="162" t="s">
        <v>62</v>
      </c>
      <c r="Q6" s="221">
        <v>133.4</v>
      </c>
      <c r="R6" s="114"/>
      <c r="S6" s="113"/>
      <c r="T6" s="162" t="s">
        <v>62</v>
      </c>
      <c r="U6" s="222">
        <v>94.9</v>
      </c>
      <c r="V6" s="114"/>
      <c r="W6" s="113"/>
      <c r="X6" s="162" t="s">
        <v>62</v>
      </c>
      <c r="Y6" s="223">
        <v>67.8</v>
      </c>
      <c r="Z6" s="114"/>
      <c r="AA6" s="113"/>
      <c r="AB6" s="162" t="s">
        <v>62</v>
      </c>
      <c r="AC6" s="223">
        <v>55.7</v>
      </c>
      <c r="AD6" s="114"/>
      <c r="AE6" s="90"/>
      <c r="AF6" s="162" t="s">
        <v>62</v>
      </c>
      <c r="AG6" s="166">
        <f>AG5/AG7</f>
        <v>95.574324324324323</v>
      </c>
      <c r="AH6" s="79"/>
    </row>
    <row r="7" spans="1:35" s="78" customFormat="1" ht="12" customHeight="1" x14ac:dyDescent="0.3">
      <c r="A7" s="138"/>
      <c r="B7" s="139"/>
      <c r="C7" s="113"/>
      <c r="D7" s="115" t="s">
        <v>55</v>
      </c>
      <c r="E7" s="115" t="s">
        <v>55</v>
      </c>
      <c r="F7" s="114"/>
      <c r="G7" s="113"/>
      <c r="H7" s="115" t="s">
        <v>55</v>
      </c>
      <c r="I7" s="115" t="s">
        <v>55</v>
      </c>
      <c r="J7" s="114"/>
      <c r="K7" s="113"/>
      <c r="L7" s="115" t="s">
        <v>55</v>
      </c>
      <c r="M7" s="115" t="s">
        <v>55</v>
      </c>
      <c r="N7" s="114"/>
      <c r="O7" s="113"/>
      <c r="P7" s="115" t="s">
        <v>55</v>
      </c>
      <c r="Q7" s="115" t="s">
        <v>55</v>
      </c>
      <c r="R7" s="114"/>
      <c r="S7" s="113"/>
      <c r="T7" s="115" t="s">
        <v>55</v>
      </c>
      <c r="U7" s="115" t="s">
        <v>55</v>
      </c>
      <c r="V7" s="114"/>
      <c r="W7" s="113"/>
      <c r="X7" s="115" t="s">
        <v>55</v>
      </c>
      <c r="Y7" s="115" t="s">
        <v>55</v>
      </c>
      <c r="Z7" s="114"/>
      <c r="AA7" s="113"/>
      <c r="AB7" s="115" t="s">
        <v>55</v>
      </c>
      <c r="AC7" s="115" t="s">
        <v>55</v>
      </c>
      <c r="AD7" s="114"/>
      <c r="AE7" s="90"/>
      <c r="AF7" s="91" t="s">
        <v>55</v>
      </c>
      <c r="AG7" s="92">
        <f>E8+I8+M8+Q8+U8+Y8+AC8</f>
        <v>59.2</v>
      </c>
      <c r="AH7" s="79"/>
    </row>
    <row r="8" spans="1:35" ht="15" customHeight="1" x14ac:dyDescent="0.35">
      <c r="A8" s="136" t="s">
        <v>41</v>
      </c>
      <c r="B8" s="137" t="s">
        <v>75</v>
      </c>
      <c r="C8" s="88">
        <f>200*D8</f>
        <v>800</v>
      </c>
      <c r="D8" s="126">
        <v>4</v>
      </c>
      <c r="E8" s="163">
        <v>3.3</v>
      </c>
      <c r="F8" s="125"/>
      <c r="G8" s="88">
        <f>200*H8</f>
        <v>800</v>
      </c>
      <c r="H8" s="126">
        <v>4</v>
      </c>
      <c r="I8" s="126">
        <v>4</v>
      </c>
      <c r="J8" s="125"/>
      <c r="K8" s="88">
        <f>200*L8</f>
        <v>2000</v>
      </c>
      <c r="L8" s="126">
        <v>10</v>
      </c>
      <c r="M8" s="163">
        <v>8.6999999999999993</v>
      </c>
      <c r="N8" s="125"/>
      <c r="O8" s="88">
        <f>200*P8</f>
        <v>3200</v>
      </c>
      <c r="P8" s="122">
        <v>16</v>
      </c>
      <c r="Q8" s="122">
        <v>16.2</v>
      </c>
      <c r="R8" s="125"/>
      <c r="S8" s="88">
        <f>200*T8</f>
        <v>2200</v>
      </c>
      <c r="T8" s="122">
        <v>11</v>
      </c>
      <c r="U8" s="162">
        <v>9.1999999999999993</v>
      </c>
      <c r="V8" s="125"/>
      <c r="W8" s="88">
        <f>200*X8</f>
        <v>2400</v>
      </c>
      <c r="X8" s="122">
        <v>12</v>
      </c>
      <c r="Y8" s="122">
        <v>11.8</v>
      </c>
      <c r="Z8" s="117"/>
      <c r="AA8" s="93">
        <f>200*AB8</f>
        <v>1200</v>
      </c>
      <c r="AB8" s="116">
        <v>6</v>
      </c>
      <c r="AC8" s="116">
        <v>6</v>
      </c>
      <c r="AD8" s="117"/>
      <c r="AE8" s="93">
        <f>200*AF8</f>
        <v>200</v>
      </c>
      <c r="AF8" s="94">
        <v>1</v>
      </c>
      <c r="AG8" s="92">
        <v>37.1</v>
      </c>
      <c r="AH8" s="21"/>
      <c r="AI8" s="3"/>
    </row>
    <row r="9" spans="1:35" ht="12" customHeight="1" x14ac:dyDescent="0.35">
      <c r="A9" s="140"/>
      <c r="B9" s="141"/>
      <c r="C9" s="127"/>
      <c r="D9" s="128"/>
      <c r="E9" s="123"/>
      <c r="F9" s="119"/>
      <c r="G9" s="118"/>
      <c r="H9" s="96"/>
      <c r="I9" s="123"/>
      <c r="J9" s="119"/>
      <c r="K9" s="118"/>
      <c r="L9" s="96"/>
      <c r="M9" s="123"/>
      <c r="N9" s="119"/>
      <c r="O9" s="118"/>
      <c r="P9" s="96"/>
      <c r="Q9" s="123"/>
      <c r="R9" s="119"/>
      <c r="S9" s="118"/>
      <c r="T9" s="96"/>
      <c r="U9" s="123"/>
      <c r="V9" s="119"/>
      <c r="W9" s="118"/>
      <c r="X9" s="96"/>
      <c r="Y9" s="123"/>
      <c r="Z9" s="119"/>
      <c r="AA9" s="118"/>
      <c r="AB9" s="96"/>
      <c r="AC9" s="89"/>
      <c r="AD9" s="119"/>
      <c r="AE9" s="95"/>
      <c r="AF9" s="96"/>
      <c r="AG9" s="97"/>
      <c r="AH9" s="21"/>
      <c r="AI9" s="3"/>
    </row>
    <row r="10" spans="1:35" ht="15" customHeight="1" x14ac:dyDescent="0.35">
      <c r="A10" s="136" t="s">
        <v>34</v>
      </c>
      <c r="B10" s="137" t="s">
        <v>39</v>
      </c>
      <c r="C10" s="224">
        <v>0.75</v>
      </c>
      <c r="D10" s="110"/>
      <c r="E10" s="225">
        <v>0.60499999999999998</v>
      </c>
      <c r="F10" s="120"/>
      <c r="G10" s="224">
        <v>0.75</v>
      </c>
      <c r="H10" s="110"/>
      <c r="I10" s="225">
        <v>0.64300000000000002</v>
      </c>
      <c r="J10" s="120"/>
      <c r="K10" s="224">
        <v>0.75</v>
      </c>
      <c r="L10" s="110"/>
      <c r="M10" s="225">
        <v>0.60199999999999998</v>
      </c>
      <c r="N10" s="120"/>
      <c r="O10" s="224">
        <v>0.75</v>
      </c>
      <c r="P10" s="110"/>
      <c r="Q10" s="225">
        <v>0.66100000000000003</v>
      </c>
      <c r="R10" s="120"/>
      <c r="S10" s="224">
        <v>0.75</v>
      </c>
      <c r="T10" s="110"/>
      <c r="U10" s="225">
        <v>0.7</v>
      </c>
      <c r="V10" s="120"/>
      <c r="W10" s="224">
        <v>0.75</v>
      </c>
      <c r="X10" s="110"/>
      <c r="Y10" s="225">
        <v>0.68</v>
      </c>
      <c r="Z10" s="120"/>
      <c r="AA10" s="224">
        <v>0.75</v>
      </c>
      <c r="AB10" s="110"/>
      <c r="AC10" s="225">
        <v>0.69099999999999995</v>
      </c>
      <c r="AD10" s="120"/>
      <c r="AE10" s="224">
        <v>0.75</v>
      </c>
      <c r="AF10" s="110"/>
      <c r="AG10" s="226">
        <f>(E10+I10+M10+Q10+U10+Y10+AC10)/7</f>
        <v>0.65457142857142869</v>
      </c>
      <c r="AH10" s="3"/>
    </row>
    <row r="11" spans="1:35" ht="7.5" customHeight="1" x14ac:dyDescent="0.35">
      <c r="A11" s="142"/>
      <c r="B11" s="143"/>
      <c r="C11" s="99"/>
      <c r="D11" s="100"/>
      <c r="E11" s="100"/>
      <c r="F11" s="101"/>
      <c r="G11" s="99"/>
      <c r="H11" s="100"/>
      <c r="I11" s="100"/>
      <c r="J11" s="101"/>
      <c r="K11" s="99"/>
      <c r="L11" s="100"/>
      <c r="M11" s="100"/>
      <c r="N11" s="101"/>
      <c r="O11" s="99"/>
      <c r="P11" s="100"/>
      <c r="Q11" s="100"/>
      <c r="R11" s="101"/>
      <c r="S11" s="99"/>
      <c r="T11" s="100"/>
      <c r="U11" s="100"/>
      <c r="V11" s="101"/>
      <c r="W11" s="99"/>
      <c r="X11" s="100"/>
      <c r="Y11" s="100"/>
      <c r="Z11" s="101"/>
      <c r="AA11" s="99"/>
      <c r="AB11" s="100"/>
      <c r="AC11" s="100"/>
      <c r="AD11" s="101"/>
      <c r="AE11" s="99"/>
      <c r="AF11" s="100"/>
      <c r="AG11" s="101"/>
    </row>
    <row r="12" spans="1:35" ht="12" customHeight="1" x14ac:dyDescent="0.35">
      <c r="A12" s="140"/>
      <c r="B12" s="141"/>
      <c r="C12" s="168">
        <v>43441</v>
      </c>
      <c r="D12" s="172"/>
      <c r="E12" s="172"/>
      <c r="F12" s="173"/>
      <c r="G12" s="168">
        <v>43441</v>
      </c>
      <c r="H12" s="172"/>
      <c r="I12" s="172"/>
      <c r="J12" s="173"/>
      <c r="K12" s="168">
        <v>43441</v>
      </c>
      <c r="L12" s="172"/>
      <c r="M12" s="172"/>
      <c r="N12" s="173"/>
      <c r="O12" s="168">
        <v>43441</v>
      </c>
      <c r="P12" s="172"/>
      <c r="Q12" s="172"/>
      <c r="R12" s="173"/>
      <c r="S12" s="168">
        <v>43441</v>
      </c>
      <c r="T12" s="172"/>
      <c r="U12" s="172"/>
      <c r="V12" s="173"/>
      <c r="W12" s="168">
        <v>43441</v>
      </c>
      <c r="X12" s="172"/>
      <c r="Y12" s="172"/>
      <c r="Z12" s="173"/>
      <c r="AA12" s="168">
        <v>43441</v>
      </c>
      <c r="AB12" s="172"/>
      <c r="AC12" s="172"/>
      <c r="AD12" s="173"/>
      <c r="AE12" s="168">
        <v>43441</v>
      </c>
      <c r="AF12" s="172"/>
      <c r="AG12" s="173"/>
    </row>
    <row r="13" spans="1:35" ht="27" customHeight="1" x14ac:dyDescent="0.35">
      <c r="A13" s="140" t="s">
        <v>2</v>
      </c>
      <c r="B13" s="141" t="s">
        <v>68</v>
      </c>
      <c r="C13" s="176" t="s">
        <v>53</v>
      </c>
      <c r="D13" s="175"/>
      <c r="E13" s="177"/>
      <c r="F13" s="174"/>
      <c r="G13" s="176" t="s">
        <v>53</v>
      </c>
      <c r="H13" s="175"/>
      <c r="I13" s="177"/>
      <c r="J13" s="174"/>
      <c r="K13" s="176" t="s">
        <v>53</v>
      </c>
      <c r="L13" s="175"/>
      <c r="M13" s="177"/>
      <c r="N13" s="174"/>
      <c r="O13" s="176" t="s">
        <v>53</v>
      </c>
      <c r="P13" s="175"/>
      <c r="Q13" s="177"/>
      <c r="R13" s="174"/>
      <c r="S13" s="176" t="s">
        <v>53</v>
      </c>
      <c r="T13" s="175"/>
      <c r="U13" s="177"/>
      <c r="V13" s="174"/>
      <c r="W13" s="176" t="s">
        <v>53</v>
      </c>
      <c r="X13" s="175"/>
      <c r="Y13" s="177"/>
      <c r="Z13" s="174"/>
      <c r="AA13" s="176" t="s">
        <v>53</v>
      </c>
      <c r="AB13" s="175"/>
      <c r="AC13" s="177"/>
      <c r="AD13" s="174"/>
      <c r="AE13" s="176" t="s">
        <v>53</v>
      </c>
      <c r="AF13" s="175"/>
      <c r="AG13" s="177"/>
    </row>
    <row r="14" spans="1:35" ht="12" customHeight="1" x14ac:dyDescent="0.35">
      <c r="A14" s="140"/>
      <c r="B14" s="141"/>
      <c r="C14" s="168">
        <v>43252</v>
      </c>
      <c r="D14" s="172"/>
      <c r="E14" s="172"/>
      <c r="F14" s="173"/>
      <c r="G14" s="168">
        <v>43252</v>
      </c>
      <c r="H14" s="172"/>
      <c r="I14" s="172"/>
      <c r="J14" s="173"/>
      <c r="K14" s="168">
        <v>43252</v>
      </c>
      <c r="L14" s="172"/>
      <c r="M14" s="172"/>
      <c r="N14" s="173"/>
      <c r="O14" s="168">
        <v>43252</v>
      </c>
      <c r="P14" s="172"/>
      <c r="Q14" s="172"/>
      <c r="R14" s="173"/>
      <c r="S14" s="168">
        <v>43252</v>
      </c>
      <c r="T14" s="172"/>
      <c r="U14" s="172"/>
      <c r="V14" s="173"/>
      <c r="W14" s="168">
        <v>43252</v>
      </c>
      <c r="X14" s="172"/>
      <c r="Y14" s="172"/>
      <c r="Z14" s="173"/>
      <c r="AA14" s="168">
        <v>43252</v>
      </c>
      <c r="AB14" s="172"/>
      <c r="AC14" s="173"/>
      <c r="AD14" s="173"/>
      <c r="AE14" s="168">
        <v>43252</v>
      </c>
      <c r="AF14" s="172"/>
      <c r="AG14" s="173"/>
    </row>
    <row r="15" spans="1:35" ht="27" customHeight="1" x14ac:dyDescent="0.35">
      <c r="A15" s="140" t="s">
        <v>3</v>
      </c>
      <c r="B15" s="141" t="s">
        <v>78</v>
      </c>
      <c r="C15" s="176" t="s">
        <v>53</v>
      </c>
      <c r="D15" s="175"/>
      <c r="E15" s="177"/>
      <c r="F15" s="174"/>
      <c r="G15" s="176" t="s">
        <v>53</v>
      </c>
      <c r="H15" s="175"/>
      <c r="I15" s="177"/>
      <c r="J15" s="174"/>
      <c r="K15" s="176" t="s">
        <v>53</v>
      </c>
      <c r="L15" s="175"/>
      <c r="M15" s="177"/>
      <c r="N15" s="174"/>
      <c r="O15" s="176" t="s">
        <v>53</v>
      </c>
      <c r="P15" s="175"/>
      <c r="Q15" s="177"/>
      <c r="R15" s="174"/>
      <c r="S15" s="176" t="s">
        <v>53</v>
      </c>
      <c r="T15" s="175"/>
      <c r="U15" s="177"/>
      <c r="V15" s="174"/>
      <c r="W15" s="176" t="s">
        <v>53</v>
      </c>
      <c r="X15" s="175"/>
      <c r="Y15" s="177"/>
      <c r="Z15" s="174"/>
      <c r="AA15" s="176" t="s">
        <v>53</v>
      </c>
      <c r="AB15" s="175"/>
      <c r="AC15" s="177"/>
      <c r="AD15" s="174"/>
      <c r="AE15" s="176" t="s">
        <v>53</v>
      </c>
      <c r="AF15" s="175"/>
      <c r="AG15" s="177"/>
    </row>
    <row r="16" spans="1:35" ht="7.5" customHeight="1" x14ac:dyDescent="0.35">
      <c r="A16" s="142"/>
      <c r="B16" s="143"/>
      <c r="C16" s="169"/>
      <c r="D16" s="170"/>
      <c r="E16" s="170"/>
      <c r="F16" s="171"/>
      <c r="G16" s="169"/>
      <c r="H16" s="170"/>
      <c r="I16" s="170"/>
      <c r="J16" s="171"/>
      <c r="K16" s="169"/>
      <c r="L16" s="170"/>
      <c r="M16" s="170"/>
      <c r="N16" s="171"/>
      <c r="O16" s="169"/>
      <c r="P16" s="170"/>
      <c r="Q16" s="170"/>
      <c r="R16" s="171"/>
      <c r="S16" s="169"/>
      <c r="T16" s="170"/>
      <c r="U16" s="170"/>
      <c r="V16" s="171"/>
      <c r="W16" s="169"/>
      <c r="X16" s="170"/>
      <c r="Y16" s="170"/>
      <c r="Z16" s="171"/>
      <c r="AA16" s="169"/>
      <c r="AB16" s="170"/>
      <c r="AC16" s="170"/>
      <c r="AD16" s="171"/>
      <c r="AE16" s="169"/>
      <c r="AF16" s="170"/>
      <c r="AG16" s="171"/>
    </row>
    <row r="17" spans="1:33" ht="27" customHeight="1" x14ac:dyDescent="0.35">
      <c r="A17" s="140" t="s">
        <v>4</v>
      </c>
      <c r="B17" s="141" t="s">
        <v>22</v>
      </c>
      <c r="C17" s="181">
        <v>1</v>
      </c>
      <c r="D17" s="178" t="s">
        <v>58</v>
      </c>
      <c r="E17" s="178">
        <v>0</v>
      </c>
      <c r="F17" s="180"/>
      <c r="G17" s="181">
        <v>1</v>
      </c>
      <c r="H17" s="182" t="s">
        <v>77</v>
      </c>
      <c r="I17" s="182">
        <v>5</v>
      </c>
      <c r="J17" s="179"/>
      <c r="K17" s="181">
        <v>1</v>
      </c>
      <c r="L17" s="178" t="s">
        <v>58</v>
      </c>
      <c r="M17" s="178">
        <v>0</v>
      </c>
      <c r="N17" s="179"/>
      <c r="O17" s="181">
        <v>1</v>
      </c>
      <c r="P17" s="178" t="s">
        <v>58</v>
      </c>
      <c r="Q17" s="178">
        <v>0</v>
      </c>
      <c r="R17" s="179"/>
      <c r="S17" s="181">
        <v>1</v>
      </c>
      <c r="T17" s="182" t="s">
        <v>77</v>
      </c>
      <c r="U17" s="182">
        <v>2</v>
      </c>
      <c r="V17" s="179"/>
      <c r="W17" s="181">
        <v>1</v>
      </c>
      <c r="X17" s="182" t="s">
        <v>77</v>
      </c>
      <c r="Y17" s="182">
        <v>4</v>
      </c>
      <c r="Z17" s="179"/>
      <c r="AA17" s="181">
        <v>1</v>
      </c>
      <c r="AB17" s="178" t="s">
        <v>58</v>
      </c>
      <c r="AC17" s="178">
        <v>0</v>
      </c>
      <c r="AD17" s="179"/>
      <c r="AE17" s="181">
        <v>1</v>
      </c>
      <c r="AF17" s="182" t="s">
        <v>77</v>
      </c>
      <c r="AG17" s="183">
        <v>11</v>
      </c>
    </row>
    <row r="18" spans="1:33" ht="7.5" customHeight="1" x14ac:dyDescent="0.35">
      <c r="A18" s="142"/>
      <c r="B18" s="143"/>
      <c r="C18" s="99"/>
      <c r="D18" s="100"/>
      <c r="E18" s="100"/>
      <c r="F18" s="101"/>
      <c r="G18" s="99"/>
      <c r="H18" s="100"/>
      <c r="I18" s="100"/>
      <c r="J18" s="101"/>
      <c r="K18" s="99"/>
      <c r="L18" s="100"/>
      <c r="M18" s="100"/>
      <c r="N18" s="101"/>
      <c r="O18" s="99"/>
      <c r="P18" s="100"/>
      <c r="Q18" s="100"/>
      <c r="R18" s="101"/>
      <c r="S18" s="99"/>
      <c r="T18" s="100"/>
      <c r="U18" s="100"/>
      <c r="V18" s="101"/>
      <c r="W18" s="99"/>
      <c r="X18" s="100"/>
      <c r="Y18" s="100"/>
      <c r="Z18" s="101"/>
      <c r="AA18" s="99"/>
      <c r="AB18" s="100"/>
      <c r="AC18" s="100"/>
      <c r="AD18" s="101"/>
      <c r="AE18" s="99"/>
      <c r="AF18" s="100"/>
      <c r="AG18" s="101"/>
    </row>
    <row r="19" spans="1:33" ht="27" customHeight="1" x14ac:dyDescent="0.35">
      <c r="A19" s="140" t="s">
        <v>5</v>
      </c>
      <c r="B19" s="141" t="s">
        <v>29</v>
      </c>
      <c r="C19" s="98"/>
      <c r="D19" s="89"/>
      <c r="E19" s="152" t="s">
        <v>72</v>
      </c>
      <c r="F19" s="102"/>
      <c r="G19" s="98"/>
      <c r="H19" s="89"/>
      <c r="I19" s="152" t="s">
        <v>72</v>
      </c>
      <c r="J19" s="102"/>
      <c r="K19" s="98"/>
      <c r="L19" s="89"/>
      <c r="M19" s="152" t="s">
        <v>72</v>
      </c>
      <c r="N19" s="102"/>
      <c r="O19" s="98"/>
      <c r="P19" s="89"/>
      <c r="Q19" s="152" t="s">
        <v>72</v>
      </c>
      <c r="R19" s="102"/>
      <c r="S19" s="98"/>
      <c r="T19" s="89"/>
      <c r="U19" s="152" t="s">
        <v>72</v>
      </c>
      <c r="V19" s="102"/>
      <c r="W19" s="98"/>
      <c r="X19" s="89"/>
      <c r="Y19" s="152" t="s">
        <v>72</v>
      </c>
      <c r="Z19" s="102"/>
      <c r="AA19" s="98"/>
      <c r="AB19" s="89"/>
      <c r="AC19" s="152" t="s">
        <v>72</v>
      </c>
      <c r="AD19" s="102"/>
      <c r="AE19" s="98"/>
      <c r="AF19" s="89"/>
      <c r="AG19" s="152" t="s">
        <v>72</v>
      </c>
    </row>
    <row r="20" spans="1:33" ht="7.5" customHeight="1" x14ac:dyDescent="0.35">
      <c r="A20" s="142"/>
      <c r="B20" s="143"/>
      <c r="C20" s="99"/>
      <c r="D20" s="100"/>
      <c r="E20" s="100"/>
      <c r="F20" s="101"/>
      <c r="G20" s="99"/>
      <c r="H20" s="100"/>
      <c r="I20" s="100"/>
      <c r="J20" s="101"/>
      <c r="K20" s="99"/>
      <c r="L20" s="100"/>
      <c r="M20" s="100"/>
      <c r="N20" s="101"/>
      <c r="O20" s="99"/>
      <c r="P20" s="100"/>
      <c r="Q20" s="100"/>
      <c r="R20" s="101"/>
      <c r="S20" s="99"/>
      <c r="T20" s="100"/>
      <c r="U20" s="100"/>
      <c r="V20" s="101"/>
      <c r="W20" s="99"/>
      <c r="X20" s="100"/>
      <c r="Y20" s="100"/>
      <c r="Z20" s="101"/>
      <c r="AA20" s="99"/>
      <c r="AB20" s="100"/>
      <c r="AC20" s="100"/>
      <c r="AD20" s="101"/>
      <c r="AE20" s="99"/>
      <c r="AF20" s="100"/>
      <c r="AG20" s="101"/>
    </row>
    <row r="21" spans="1:33" ht="27" customHeight="1" x14ac:dyDescent="0.35">
      <c r="A21" s="140" t="s">
        <v>50</v>
      </c>
      <c r="B21" s="141" t="s">
        <v>51</v>
      </c>
      <c r="C21" s="98"/>
      <c r="D21" s="89"/>
      <c r="E21" s="219" t="s">
        <v>83</v>
      </c>
      <c r="F21" s="102"/>
      <c r="G21" s="98"/>
      <c r="H21" s="89"/>
      <c r="I21" s="219" t="s">
        <v>83</v>
      </c>
      <c r="J21" s="102"/>
      <c r="K21" s="98"/>
      <c r="L21" s="89"/>
      <c r="M21" s="219" t="s">
        <v>83</v>
      </c>
      <c r="N21" s="102"/>
      <c r="O21" s="98"/>
      <c r="P21" s="89"/>
      <c r="Q21" s="152" t="s">
        <v>72</v>
      </c>
      <c r="R21" s="102"/>
      <c r="S21" s="98"/>
      <c r="T21" s="89"/>
      <c r="U21" s="219" t="s">
        <v>83</v>
      </c>
      <c r="V21" s="102"/>
      <c r="W21" s="98"/>
      <c r="X21" s="89"/>
      <c r="Y21" s="219" t="s">
        <v>83</v>
      </c>
      <c r="Z21" s="102"/>
      <c r="AA21" s="98"/>
      <c r="AB21" s="89"/>
      <c r="AC21" s="219" t="s">
        <v>83</v>
      </c>
      <c r="AD21" s="102"/>
      <c r="AE21" s="98"/>
      <c r="AF21" s="89"/>
      <c r="AG21" s="219" t="s">
        <v>83</v>
      </c>
    </row>
    <row r="22" spans="1:33" ht="7.5" customHeight="1" x14ac:dyDescent="0.35">
      <c r="A22" s="151"/>
      <c r="B22" s="143"/>
      <c r="C22" s="99"/>
      <c r="D22" s="100"/>
      <c r="E22" s="100"/>
      <c r="F22" s="101"/>
      <c r="G22" s="99"/>
      <c r="H22" s="100"/>
      <c r="I22" s="100"/>
      <c r="J22" s="101"/>
      <c r="K22" s="99"/>
      <c r="L22" s="100"/>
      <c r="M22" s="100"/>
      <c r="N22" s="101"/>
      <c r="O22" s="99"/>
      <c r="P22" s="100"/>
      <c r="Q22" s="100"/>
      <c r="R22" s="101"/>
      <c r="S22" s="99"/>
      <c r="T22" s="100"/>
      <c r="U22" s="100"/>
      <c r="V22" s="101"/>
      <c r="W22" s="99"/>
      <c r="X22" s="100"/>
      <c r="Y22" s="100"/>
      <c r="Z22" s="101"/>
      <c r="AA22" s="99"/>
      <c r="AB22" s="100"/>
      <c r="AC22" s="100"/>
      <c r="AD22" s="101"/>
      <c r="AE22" s="99"/>
      <c r="AF22" s="100"/>
      <c r="AG22" s="101"/>
    </row>
    <row r="23" spans="1:33" ht="27" customHeight="1" x14ac:dyDescent="0.35">
      <c r="A23" s="140" t="s">
        <v>6</v>
      </c>
      <c r="B23" s="141" t="s">
        <v>54</v>
      </c>
      <c r="C23" s="98">
        <v>5</v>
      </c>
      <c r="D23" s="89"/>
      <c r="E23" s="153">
        <v>5</v>
      </c>
      <c r="F23" s="102"/>
      <c r="G23" s="98">
        <v>5</v>
      </c>
      <c r="H23" s="89"/>
      <c r="I23" s="153">
        <v>6</v>
      </c>
      <c r="J23" s="102"/>
      <c r="K23" s="98">
        <v>5</v>
      </c>
      <c r="L23" s="89"/>
      <c r="M23" s="153">
        <v>14</v>
      </c>
      <c r="N23" s="102"/>
      <c r="O23" s="98">
        <v>5</v>
      </c>
      <c r="P23" s="89"/>
      <c r="Q23" s="153">
        <v>29</v>
      </c>
      <c r="R23" s="102"/>
      <c r="S23" s="98">
        <v>5</v>
      </c>
      <c r="T23" s="89"/>
      <c r="U23" s="153">
        <v>14</v>
      </c>
      <c r="V23" s="102"/>
      <c r="W23" s="98">
        <v>5</v>
      </c>
      <c r="X23" s="89"/>
      <c r="Y23" s="153">
        <v>22</v>
      </c>
      <c r="Z23" s="102"/>
      <c r="AA23" s="98">
        <v>5</v>
      </c>
      <c r="AB23" s="89"/>
      <c r="AC23" s="153">
        <v>6</v>
      </c>
      <c r="AD23" s="102"/>
      <c r="AE23" s="103">
        <f>C23+G23+K23+O23+S23+W23+AA23</f>
        <v>35</v>
      </c>
      <c r="AF23" s="89"/>
      <c r="AG23" s="153">
        <f>E23+I23+M23+Q23+U23+Y23+AC23</f>
        <v>96</v>
      </c>
    </row>
    <row r="24" spans="1:33" ht="7.5" customHeight="1" x14ac:dyDescent="0.35">
      <c r="A24" s="142"/>
      <c r="B24" s="143"/>
      <c r="C24" s="99"/>
      <c r="D24" s="100"/>
      <c r="E24" s="101"/>
      <c r="F24" s="101"/>
      <c r="G24" s="99"/>
      <c r="H24" s="100"/>
      <c r="I24" s="101"/>
      <c r="J24" s="101"/>
      <c r="K24" s="99"/>
      <c r="L24" s="100"/>
      <c r="M24" s="101"/>
      <c r="N24" s="101"/>
      <c r="O24" s="99"/>
      <c r="P24" s="100"/>
      <c r="Q24" s="101"/>
      <c r="R24" s="101"/>
      <c r="S24" s="99"/>
      <c r="T24" s="100"/>
      <c r="U24" s="101"/>
      <c r="V24" s="101"/>
      <c r="W24" s="99"/>
      <c r="X24" s="100"/>
      <c r="Y24" s="101"/>
      <c r="Z24" s="101"/>
      <c r="AA24" s="99"/>
      <c r="AB24" s="100"/>
      <c r="AC24" s="101"/>
      <c r="AD24" s="101"/>
      <c r="AE24" s="98"/>
      <c r="AF24" s="100"/>
      <c r="AG24" s="101"/>
    </row>
    <row r="25" spans="1:33" ht="27" customHeight="1" x14ac:dyDescent="0.35">
      <c r="A25" s="140" t="s">
        <v>35</v>
      </c>
      <c r="B25" s="141" t="s">
        <v>52</v>
      </c>
      <c r="C25" s="98">
        <v>102</v>
      </c>
      <c r="D25" s="89"/>
      <c r="E25" s="154">
        <v>89</v>
      </c>
      <c r="F25" s="102"/>
      <c r="G25" s="98">
        <v>86</v>
      </c>
      <c r="H25" s="89"/>
      <c r="I25" s="153">
        <v>97</v>
      </c>
      <c r="J25" s="102"/>
      <c r="K25" s="98">
        <v>210</v>
      </c>
      <c r="L25" s="89"/>
      <c r="M25" s="153">
        <v>272</v>
      </c>
      <c r="N25" s="102"/>
      <c r="O25" s="98">
        <v>275</v>
      </c>
      <c r="P25" s="89"/>
      <c r="Q25" s="153">
        <v>378</v>
      </c>
      <c r="R25" s="102"/>
      <c r="S25" s="98">
        <v>134</v>
      </c>
      <c r="T25" s="89"/>
      <c r="U25" s="153">
        <v>188</v>
      </c>
      <c r="V25" s="102"/>
      <c r="W25" s="98">
        <v>225</v>
      </c>
      <c r="X25" s="89"/>
      <c r="Y25" s="153">
        <v>324</v>
      </c>
      <c r="Z25" s="102"/>
      <c r="AA25" s="98">
        <v>86</v>
      </c>
      <c r="AB25" s="89"/>
      <c r="AC25" s="153">
        <v>131</v>
      </c>
      <c r="AD25" s="102"/>
      <c r="AE25" s="98">
        <f>C25+G25+K25+O25+S25+W25+AA25</f>
        <v>1118</v>
      </c>
      <c r="AF25" s="89"/>
      <c r="AG25" s="153">
        <f>E25+I25+M25+Q25+U25+Y25+AC25</f>
        <v>1479</v>
      </c>
    </row>
    <row r="26" spans="1:33" s="18" customFormat="1" ht="6" customHeight="1" x14ac:dyDescent="0.35">
      <c r="A26" s="144"/>
      <c r="B26" s="145"/>
      <c r="C26" s="98"/>
      <c r="D26" s="89"/>
      <c r="E26" s="102"/>
      <c r="F26" s="102"/>
      <c r="G26" s="98"/>
      <c r="H26" s="89"/>
      <c r="I26" s="102"/>
      <c r="J26" s="102"/>
      <c r="K26" s="98"/>
      <c r="L26" s="89"/>
      <c r="M26" s="102"/>
      <c r="N26" s="102"/>
      <c r="O26" s="98"/>
      <c r="P26" s="89"/>
      <c r="Q26" s="102"/>
      <c r="R26" s="102"/>
      <c r="S26" s="98"/>
      <c r="T26" s="89"/>
      <c r="U26" s="102"/>
      <c r="V26" s="102"/>
      <c r="W26" s="98"/>
      <c r="X26" s="89"/>
      <c r="Y26" s="102"/>
      <c r="Z26" s="102"/>
      <c r="AA26" s="98"/>
      <c r="AB26" s="89"/>
      <c r="AC26" s="102"/>
      <c r="AD26" s="102"/>
      <c r="AE26" s="98"/>
      <c r="AF26" s="89"/>
      <c r="AG26" s="102"/>
    </row>
    <row r="27" spans="1:33" ht="44.25" customHeight="1" x14ac:dyDescent="0.35">
      <c r="A27" s="140" t="s">
        <v>36</v>
      </c>
      <c r="B27" s="146" t="s">
        <v>69</v>
      </c>
      <c r="C27" s="98">
        <v>1</v>
      </c>
      <c r="D27" s="89">
        <v>0</v>
      </c>
      <c r="E27" s="153">
        <v>1</v>
      </c>
      <c r="F27" s="102"/>
      <c r="G27" s="98">
        <v>2</v>
      </c>
      <c r="H27" s="89">
        <v>0</v>
      </c>
      <c r="I27" s="155">
        <v>0</v>
      </c>
      <c r="J27" s="102"/>
      <c r="K27" s="98">
        <v>4</v>
      </c>
      <c r="L27" s="89">
        <v>0</v>
      </c>
      <c r="M27" s="153">
        <v>4</v>
      </c>
      <c r="N27" s="102"/>
      <c r="O27" s="98">
        <v>5</v>
      </c>
      <c r="P27" s="89">
        <v>0</v>
      </c>
      <c r="Q27" s="154">
        <v>4</v>
      </c>
      <c r="R27" s="102"/>
      <c r="S27" s="98">
        <v>2</v>
      </c>
      <c r="T27" s="89">
        <v>0</v>
      </c>
      <c r="U27" s="155">
        <v>0</v>
      </c>
      <c r="V27" s="102"/>
      <c r="W27" s="98">
        <v>3</v>
      </c>
      <c r="X27" s="89">
        <v>0</v>
      </c>
      <c r="Y27" s="153">
        <v>4</v>
      </c>
      <c r="Z27" s="102"/>
      <c r="AA27" s="98">
        <v>2</v>
      </c>
      <c r="AB27" s="89">
        <v>0</v>
      </c>
      <c r="AC27" s="154">
        <v>1</v>
      </c>
      <c r="AD27" s="102"/>
      <c r="AE27" s="98">
        <f>C27+G27+K27+O27+S27+W27+AA27</f>
        <v>19</v>
      </c>
      <c r="AF27" s="89"/>
      <c r="AG27" s="154">
        <f>E27+I27+M27+Q27+U27+Y27+AC27</f>
        <v>14</v>
      </c>
    </row>
    <row r="28" spans="1:33" ht="6" customHeight="1" x14ac:dyDescent="0.35">
      <c r="A28" s="140"/>
      <c r="B28" s="146"/>
      <c r="C28" s="98"/>
      <c r="D28" s="89"/>
      <c r="E28" s="102"/>
      <c r="F28" s="102"/>
      <c r="G28" s="98"/>
      <c r="H28" s="89"/>
      <c r="I28" s="102"/>
      <c r="J28" s="102"/>
      <c r="K28" s="98"/>
      <c r="L28" s="89"/>
      <c r="M28" s="102"/>
      <c r="N28" s="102"/>
      <c r="O28" s="98"/>
      <c r="P28" s="89"/>
      <c r="Q28" s="102"/>
      <c r="R28" s="102"/>
      <c r="S28" s="98"/>
      <c r="T28" s="89"/>
      <c r="U28" s="102"/>
      <c r="V28" s="102"/>
      <c r="W28" s="98"/>
      <c r="X28" s="89"/>
      <c r="Y28" s="102"/>
      <c r="Z28" s="102"/>
      <c r="AA28" s="98"/>
      <c r="AB28" s="89"/>
      <c r="AC28" s="102"/>
      <c r="AD28" s="102"/>
      <c r="AE28" s="98"/>
      <c r="AF28" s="89"/>
      <c r="AG28" s="102"/>
    </row>
    <row r="29" spans="1:33" ht="27" customHeight="1" x14ac:dyDescent="0.35">
      <c r="A29" s="140" t="s">
        <v>37</v>
      </c>
      <c r="B29" s="141" t="s">
        <v>70</v>
      </c>
      <c r="C29" s="98">
        <v>1</v>
      </c>
      <c r="D29" s="89">
        <v>0</v>
      </c>
      <c r="E29" s="155">
        <v>0</v>
      </c>
      <c r="F29" s="102"/>
      <c r="G29" s="98">
        <v>1</v>
      </c>
      <c r="H29" s="89">
        <v>0</v>
      </c>
      <c r="I29" s="155">
        <v>0</v>
      </c>
      <c r="J29" s="102"/>
      <c r="K29" s="98">
        <v>4</v>
      </c>
      <c r="L29" s="89">
        <v>1</v>
      </c>
      <c r="M29" s="155">
        <v>1</v>
      </c>
      <c r="N29" s="102"/>
      <c r="O29" s="98">
        <v>5</v>
      </c>
      <c r="P29" s="89">
        <v>1</v>
      </c>
      <c r="Q29" s="155">
        <v>1</v>
      </c>
      <c r="R29" s="102"/>
      <c r="S29" s="98">
        <v>2</v>
      </c>
      <c r="T29" s="89">
        <v>0</v>
      </c>
      <c r="U29" s="155">
        <v>0</v>
      </c>
      <c r="V29" s="102"/>
      <c r="W29" s="98">
        <v>4</v>
      </c>
      <c r="X29" s="89">
        <v>0</v>
      </c>
      <c r="Y29" s="155">
        <v>0</v>
      </c>
      <c r="Z29" s="102"/>
      <c r="AA29" s="98">
        <v>2</v>
      </c>
      <c r="AB29" s="89">
        <v>0</v>
      </c>
      <c r="AC29" s="155">
        <v>0</v>
      </c>
      <c r="AD29" s="102"/>
      <c r="AE29" s="98">
        <f>C29+G29+K29+O29+S29+W29+AA29</f>
        <v>19</v>
      </c>
      <c r="AF29" s="89"/>
      <c r="AG29" s="155">
        <f>E29+I29+M29+Q29+U29+Y29+AC29</f>
        <v>2</v>
      </c>
    </row>
    <row r="30" spans="1:33" ht="7.5" customHeight="1" x14ac:dyDescent="0.35">
      <c r="A30" s="142"/>
      <c r="B30" s="143"/>
      <c r="C30" s="99"/>
      <c r="D30" s="100"/>
      <c r="E30" s="100"/>
      <c r="F30" s="101"/>
      <c r="G30" s="99"/>
      <c r="H30" s="100"/>
      <c r="I30" s="100"/>
      <c r="J30" s="101"/>
      <c r="K30" s="99"/>
      <c r="L30" s="100"/>
      <c r="M30" s="100"/>
      <c r="N30" s="101"/>
      <c r="O30" s="99"/>
      <c r="P30" s="100"/>
      <c r="Q30" s="100"/>
      <c r="R30" s="101"/>
      <c r="S30" s="99"/>
      <c r="T30" s="100"/>
      <c r="U30" s="100"/>
      <c r="V30" s="101"/>
      <c r="W30" s="99"/>
      <c r="X30" s="100"/>
      <c r="Y30" s="100"/>
      <c r="Z30" s="101"/>
      <c r="AA30" s="99"/>
      <c r="AB30" s="100"/>
      <c r="AC30" s="100"/>
      <c r="AD30" s="101"/>
      <c r="AE30" s="99"/>
      <c r="AF30" s="100"/>
      <c r="AG30" s="101"/>
    </row>
    <row r="31" spans="1:33" ht="44.25" customHeight="1" x14ac:dyDescent="0.35">
      <c r="A31" s="140" t="s">
        <v>7</v>
      </c>
      <c r="B31" s="146" t="s">
        <v>45</v>
      </c>
      <c r="C31" s="190">
        <v>0.8</v>
      </c>
      <c r="D31" s="191">
        <v>1</v>
      </c>
      <c r="E31" s="196">
        <v>1</v>
      </c>
      <c r="F31" s="192"/>
      <c r="G31" s="190">
        <v>0.8</v>
      </c>
      <c r="H31" s="189">
        <v>1</v>
      </c>
      <c r="I31" s="196">
        <v>1</v>
      </c>
      <c r="J31" s="192"/>
      <c r="K31" s="190">
        <v>0.8</v>
      </c>
      <c r="L31" s="189">
        <v>0.80769999999999997</v>
      </c>
      <c r="M31" s="194">
        <v>0.77</v>
      </c>
      <c r="N31" s="192"/>
      <c r="O31" s="190">
        <v>0.8</v>
      </c>
      <c r="P31" s="189">
        <v>0.96550000000000002</v>
      </c>
      <c r="Q31" s="196">
        <v>0.93</v>
      </c>
      <c r="R31" s="192"/>
      <c r="S31" s="190">
        <v>0.8</v>
      </c>
      <c r="T31" s="189">
        <v>0.81</v>
      </c>
      <c r="U31" s="196">
        <v>0.82</v>
      </c>
      <c r="V31" s="192"/>
      <c r="W31" s="190">
        <v>0.8</v>
      </c>
      <c r="X31" s="189">
        <v>0.8</v>
      </c>
      <c r="Y31" s="196">
        <v>0.88</v>
      </c>
      <c r="Z31" s="192"/>
      <c r="AA31" s="190">
        <v>0.8</v>
      </c>
      <c r="AB31" s="189">
        <v>0.8</v>
      </c>
      <c r="AC31" s="196">
        <v>0.93</v>
      </c>
      <c r="AD31" s="102"/>
      <c r="AE31" s="190">
        <v>0.8</v>
      </c>
      <c r="AF31" s="89"/>
      <c r="AG31" s="184">
        <f>(E31+I31+M31+Q31+U31+Y31+AC31)/7</f>
        <v>0.90428571428571425</v>
      </c>
    </row>
    <row r="32" spans="1:33" ht="6" customHeight="1" x14ac:dyDescent="0.35">
      <c r="A32" s="140"/>
      <c r="B32" s="146"/>
      <c r="C32" s="186"/>
      <c r="D32" s="185"/>
      <c r="E32" s="185"/>
      <c r="F32" s="187"/>
      <c r="G32" s="186"/>
      <c r="H32" s="185"/>
      <c r="I32" s="185"/>
      <c r="J32" s="187"/>
      <c r="K32" s="186"/>
      <c r="L32" s="185"/>
      <c r="M32" s="185"/>
      <c r="N32" s="187"/>
      <c r="O32" s="186"/>
      <c r="P32" s="185"/>
      <c r="Q32" s="185"/>
      <c r="R32" s="187"/>
      <c r="S32" s="186"/>
      <c r="T32" s="185"/>
      <c r="U32" s="185"/>
      <c r="V32" s="187"/>
      <c r="W32" s="186"/>
      <c r="X32" s="185"/>
      <c r="Y32" s="185"/>
      <c r="Z32" s="187"/>
      <c r="AA32" s="186"/>
      <c r="AB32" s="185"/>
      <c r="AC32" s="185"/>
      <c r="AD32" s="102"/>
      <c r="AE32" s="98"/>
      <c r="AF32" s="89"/>
      <c r="AG32" s="102"/>
    </row>
    <row r="33" spans="1:33" ht="30" customHeight="1" x14ac:dyDescent="0.35">
      <c r="A33" s="140" t="s">
        <v>38</v>
      </c>
      <c r="B33" s="146" t="s">
        <v>79</v>
      </c>
      <c r="C33" s="190">
        <v>0.2</v>
      </c>
      <c r="D33" s="189">
        <v>0.15</v>
      </c>
      <c r="E33" s="195">
        <v>0.14000000000000001</v>
      </c>
      <c r="F33" s="192"/>
      <c r="G33" s="190">
        <v>0.2</v>
      </c>
      <c r="H33" s="189">
        <v>0.12</v>
      </c>
      <c r="I33" s="195">
        <v>0.12</v>
      </c>
      <c r="J33" s="192"/>
      <c r="K33" s="190">
        <v>0.2</v>
      </c>
      <c r="L33" s="189">
        <v>0.16</v>
      </c>
      <c r="M33" s="194">
        <v>0.15</v>
      </c>
      <c r="N33" s="192"/>
      <c r="O33" s="190">
        <v>0.2</v>
      </c>
      <c r="P33" s="189">
        <v>0.14000000000000001</v>
      </c>
      <c r="Q33" s="195">
        <v>0.13</v>
      </c>
      <c r="R33" s="192"/>
      <c r="S33" s="190">
        <v>0.2</v>
      </c>
      <c r="T33" s="189">
        <v>0.1</v>
      </c>
      <c r="U33" s="195">
        <v>0.1</v>
      </c>
      <c r="V33" s="192"/>
      <c r="W33" s="190">
        <v>0.2</v>
      </c>
      <c r="X33" s="189">
        <v>0.15</v>
      </c>
      <c r="Y33" s="195">
        <v>0.14000000000000001</v>
      </c>
      <c r="Z33" s="192"/>
      <c r="AA33" s="190">
        <v>0.2</v>
      </c>
      <c r="AB33" s="189">
        <v>0.17</v>
      </c>
      <c r="AC33" s="194">
        <v>0.16</v>
      </c>
      <c r="AD33" s="102"/>
      <c r="AE33" s="190">
        <v>0.2</v>
      </c>
      <c r="AF33" s="89"/>
      <c r="AG33" s="193">
        <f>(E33+I33+M33+Q33+U33+Y33+AC33)/7</f>
        <v>0.13428571428571429</v>
      </c>
    </row>
    <row r="34" spans="1:33" ht="6" customHeight="1" x14ac:dyDescent="0.35">
      <c r="A34" s="140"/>
      <c r="B34" s="146"/>
      <c r="C34" s="186"/>
      <c r="D34" s="185"/>
      <c r="E34" s="185"/>
      <c r="F34" s="187"/>
      <c r="G34" s="186"/>
      <c r="H34" s="185"/>
      <c r="I34" s="185"/>
      <c r="J34" s="187"/>
      <c r="K34" s="186"/>
      <c r="L34" s="185"/>
      <c r="M34" s="185"/>
      <c r="N34" s="187"/>
      <c r="O34" s="186"/>
      <c r="P34" s="185"/>
      <c r="Q34" s="185"/>
      <c r="R34" s="187"/>
      <c r="S34" s="186"/>
      <c r="T34" s="185"/>
      <c r="U34" s="185"/>
      <c r="V34" s="187"/>
      <c r="W34" s="186"/>
      <c r="X34" s="185"/>
      <c r="Y34" s="185"/>
      <c r="Z34" s="187"/>
      <c r="AA34" s="186"/>
      <c r="AB34" s="185"/>
      <c r="AC34" s="185"/>
      <c r="AD34" s="102"/>
      <c r="AE34" s="98"/>
      <c r="AF34" s="89"/>
      <c r="AG34" s="102"/>
    </row>
    <row r="35" spans="1:33" s="9" customFormat="1" ht="30" customHeight="1" x14ac:dyDescent="0.35">
      <c r="A35" s="147" t="s">
        <v>8</v>
      </c>
      <c r="B35" s="146" t="s">
        <v>80</v>
      </c>
      <c r="C35" s="233">
        <v>1</v>
      </c>
      <c r="D35" s="231">
        <v>0</v>
      </c>
      <c r="E35" s="231">
        <v>0</v>
      </c>
      <c r="F35" s="234"/>
      <c r="G35" s="233">
        <v>1</v>
      </c>
      <c r="H35" s="231">
        <v>0</v>
      </c>
      <c r="I35" s="231">
        <v>0</v>
      </c>
      <c r="J35" s="234"/>
      <c r="K35" s="233">
        <v>2</v>
      </c>
      <c r="L35" s="231">
        <v>0</v>
      </c>
      <c r="M35" s="231">
        <v>1</v>
      </c>
      <c r="N35" s="234"/>
      <c r="O35" s="233">
        <v>2</v>
      </c>
      <c r="P35" s="231">
        <v>0</v>
      </c>
      <c r="Q35" s="231">
        <v>1</v>
      </c>
      <c r="R35" s="234"/>
      <c r="S35" s="233">
        <v>1</v>
      </c>
      <c r="T35" s="231">
        <v>0</v>
      </c>
      <c r="U35" s="231">
        <v>0</v>
      </c>
      <c r="V35" s="234"/>
      <c r="W35" s="233">
        <v>2</v>
      </c>
      <c r="X35" s="231">
        <v>0</v>
      </c>
      <c r="Y35" s="231">
        <v>0</v>
      </c>
      <c r="Z35" s="234"/>
      <c r="AA35" s="233">
        <v>1</v>
      </c>
      <c r="AB35" s="231">
        <v>0</v>
      </c>
      <c r="AC35" s="231">
        <v>0</v>
      </c>
      <c r="AD35" s="234"/>
      <c r="AE35" s="233">
        <v>10</v>
      </c>
      <c r="AF35" s="231"/>
      <c r="AG35" s="234">
        <f>E35+I35+M35+Q35+U35+Y35+AC35</f>
        <v>2</v>
      </c>
    </row>
    <row r="36" spans="1:33" ht="7.5" customHeight="1" x14ac:dyDescent="0.35">
      <c r="A36" s="142"/>
      <c r="B36" s="143"/>
      <c r="C36" s="99"/>
      <c r="D36" s="100"/>
      <c r="E36" s="100"/>
      <c r="F36" s="101"/>
      <c r="G36" s="99"/>
      <c r="H36" s="100"/>
      <c r="I36" s="100"/>
      <c r="J36" s="101"/>
      <c r="K36" s="99"/>
      <c r="L36" s="100"/>
      <c r="M36" s="100"/>
      <c r="N36" s="101"/>
      <c r="O36" s="99"/>
      <c r="P36" s="100"/>
      <c r="Q36" s="100"/>
      <c r="R36" s="101"/>
      <c r="S36" s="99"/>
      <c r="T36" s="100"/>
      <c r="U36" s="100"/>
      <c r="V36" s="101"/>
      <c r="W36" s="99"/>
      <c r="X36" s="100"/>
      <c r="Y36" s="100"/>
      <c r="Z36" s="101"/>
      <c r="AA36" s="99"/>
      <c r="AB36" s="100"/>
      <c r="AC36" s="100"/>
      <c r="AD36" s="101"/>
      <c r="AE36" s="99"/>
      <c r="AF36" s="100"/>
      <c r="AG36" s="101"/>
    </row>
    <row r="37" spans="1:33" ht="30" customHeight="1" x14ac:dyDescent="0.35">
      <c r="A37" s="140" t="s">
        <v>11</v>
      </c>
      <c r="B37" s="146" t="s">
        <v>81</v>
      </c>
      <c r="C37" s="159" t="s">
        <v>73</v>
      </c>
      <c r="D37" s="157"/>
      <c r="E37" s="165" t="s">
        <v>73</v>
      </c>
      <c r="F37" s="160"/>
      <c r="G37" s="159" t="s">
        <v>73</v>
      </c>
      <c r="H37" s="157"/>
      <c r="I37" s="165" t="s">
        <v>73</v>
      </c>
      <c r="J37" s="160"/>
      <c r="K37" s="159" t="s">
        <v>73</v>
      </c>
      <c r="L37" s="157"/>
      <c r="M37" s="218" t="s">
        <v>74</v>
      </c>
      <c r="N37" s="160"/>
      <c r="O37" s="159" t="s">
        <v>73</v>
      </c>
      <c r="P37" s="157"/>
      <c r="Q37" s="218" t="s">
        <v>74</v>
      </c>
      <c r="R37" s="160"/>
      <c r="S37" s="159" t="s">
        <v>73</v>
      </c>
      <c r="T37" s="157"/>
      <c r="U37" s="218" t="s">
        <v>74</v>
      </c>
      <c r="V37" s="160"/>
      <c r="W37" s="159" t="s">
        <v>73</v>
      </c>
      <c r="X37" s="157"/>
      <c r="Y37" s="165" t="s">
        <v>73</v>
      </c>
      <c r="Z37" s="160"/>
      <c r="AA37" s="159" t="s">
        <v>73</v>
      </c>
      <c r="AB37" s="157"/>
      <c r="AC37" s="165" t="s">
        <v>73</v>
      </c>
      <c r="AD37" s="102"/>
      <c r="AE37" s="98"/>
      <c r="AF37" s="89"/>
      <c r="AG37" s="153"/>
    </row>
    <row r="38" spans="1:33" ht="7.5" customHeight="1" x14ac:dyDescent="0.35">
      <c r="A38" s="142"/>
      <c r="B38" s="143"/>
      <c r="C38" s="99"/>
      <c r="D38" s="100"/>
      <c r="E38" s="100"/>
      <c r="F38" s="101"/>
      <c r="G38" s="99"/>
      <c r="H38" s="100"/>
      <c r="I38" s="100"/>
      <c r="J38" s="101"/>
      <c r="K38" s="99"/>
      <c r="L38" s="100"/>
      <c r="M38" s="100"/>
      <c r="N38" s="101"/>
      <c r="O38" s="99"/>
      <c r="P38" s="100"/>
      <c r="Q38" s="100"/>
      <c r="R38" s="101"/>
      <c r="S38" s="99"/>
      <c r="T38" s="100"/>
      <c r="U38" s="100"/>
      <c r="V38" s="101"/>
      <c r="W38" s="99"/>
      <c r="X38" s="100"/>
      <c r="Y38" s="100"/>
      <c r="Z38" s="101"/>
      <c r="AA38" s="99"/>
      <c r="AB38" s="100"/>
      <c r="AC38" s="100"/>
      <c r="AD38" s="101"/>
      <c r="AE38" s="99"/>
      <c r="AF38" s="100"/>
      <c r="AG38" s="101"/>
    </row>
    <row r="39" spans="1:33" ht="43.5" x14ac:dyDescent="0.35">
      <c r="A39" s="144" t="s">
        <v>9</v>
      </c>
      <c r="B39" s="145" t="s">
        <v>86</v>
      </c>
      <c r="C39" s="228">
        <v>0</v>
      </c>
      <c r="D39" s="227" t="s">
        <v>84</v>
      </c>
      <c r="E39" s="227">
        <v>4</v>
      </c>
      <c r="F39" s="229"/>
      <c r="G39" s="228">
        <v>0</v>
      </c>
      <c r="H39" s="227">
        <v>2</v>
      </c>
      <c r="I39" s="227">
        <v>0</v>
      </c>
      <c r="J39" s="229"/>
      <c r="K39" s="228">
        <v>0</v>
      </c>
      <c r="L39" s="227">
        <v>6</v>
      </c>
      <c r="M39" s="227">
        <v>10</v>
      </c>
      <c r="N39" s="229"/>
      <c r="O39" s="228">
        <v>0</v>
      </c>
      <c r="P39" s="227">
        <v>8</v>
      </c>
      <c r="Q39" s="227">
        <v>8</v>
      </c>
      <c r="R39" s="229"/>
      <c r="S39" s="228">
        <v>0</v>
      </c>
      <c r="T39" s="227">
        <v>2</v>
      </c>
      <c r="U39" s="227">
        <v>4</v>
      </c>
      <c r="V39" s="229"/>
      <c r="W39" s="228">
        <v>0</v>
      </c>
      <c r="X39" s="227" t="s">
        <v>85</v>
      </c>
      <c r="Y39" s="227">
        <v>16</v>
      </c>
      <c r="Z39" s="229"/>
      <c r="AA39" s="228">
        <v>0</v>
      </c>
      <c r="AB39" s="227">
        <v>5</v>
      </c>
      <c r="AC39" s="227">
        <v>6</v>
      </c>
      <c r="AD39" s="102"/>
      <c r="AE39" s="98"/>
      <c r="AF39" s="89"/>
      <c r="AG39" s="230">
        <v>5</v>
      </c>
    </row>
    <row r="40" spans="1:33" ht="7.5" customHeight="1" x14ac:dyDescent="0.35">
      <c r="A40" s="142"/>
      <c r="B40" s="143"/>
      <c r="C40" s="99"/>
      <c r="D40" s="100"/>
      <c r="E40" s="100"/>
      <c r="F40" s="101"/>
      <c r="G40" s="99"/>
      <c r="H40" s="100"/>
      <c r="I40" s="100"/>
      <c r="J40" s="101"/>
      <c r="K40" s="99"/>
      <c r="L40" s="100"/>
      <c r="M40" s="100"/>
      <c r="N40" s="101"/>
      <c r="O40" s="99"/>
      <c r="P40" s="100"/>
      <c r="Q40" s="100"/>
      <c r="R40" s="101"/>
      <c r="S40" s="99"/>
      <c r="T40" s="100"/>
      <c r="U40" s="100"/>
      <c r="V40" s="101"/>
      <c r="W40" s="99"/>
      <c r="X40" s="100"/>
      <c r="Y40" s="100"/>
      <c r="Z40" s="101"/>
      <c r="AA40" s="99"/>
      <c r="AB40" s="100"/>
      <c r="AC40" s="100"/>
      <c r="AD40" s="101"/>
      <c r="AE40" s="99"/>
      <c r="AF40" s="100"/>
      <c r="AG40" s="101"/>
    </row>
    <row r="41" spans="1:33" ht="30" customHeight="1" x14ac:dyDescent="0.35">
      <c r="A41" s="140" t="s">
        <v>42</v>
      </c>
      <c r="B41" s="146" t="s">
        <v>82</v>
      </c>
      <c r="C41" s="204">
        <v>2</v>
      </c>
      <c r="D41" s="209">
        <v>4</v>
      </c>
      <c r="E41" s="209">
        <v>5</v>
      </c>
      <c r="F41" s="206"/>
      <c r="G41" s="204">
        <v>2</v>
      </c>
      <c r="H41" s="210">
        <v>1</v>
      </c>
      <c r="I41" s="210">
        <v>1</v>
      </c>
      <c r="J41" s="206"/>
      <c r="K41" s="204">
        <v>4</v>
      </c>
      <c r="L41" s="209">
        <v>8</v>
      </c>
      <c r="M41" s="209">
        <v>6</v>
      </c>
      <c r="N41" s="206"/>
      <c r="O41" s="204">
        <v>6</v>
      </c>
      <c r="P41" s="209">
        <v>8</v>
      </c>
      <c r="Q41" s="209">
        <v>8</v>
      </c>
      <c r="R41" s="205"/>
      <c r="S41" s="204">
        <v>3</v>
      </c>
      <c r="T41" s="209">
        <v>8</v>
      </c>
      <c r="U41" s="209">
        <v>10</v>
      </c>
      <c r="V41" s="206"/>
      <c r="W41" s="204">
        <v>5</v>
      </c>
      <c r="X41" s="209">
        <v>11</v>
      </c>
      <c r="Y41" s="209">
        <v>8</v>
      </c>
      <c r="Z41" s="206"/>
      <c r="AA41" s="204">
        <v>3</v>
      </c>
      <c r="AB41" s="209">
        <v>3</v>
      </c>
      <c r="AC41" s="209">
        <v>4</v>
      </c>
      <c r="AD41" s="206"/>
      <c r="AE41" s="201">
        <v>25</v>
      </c>
      <c r="AF41" s="202">
        <v>43</v>
      </c>
      <c r="AG41" s="203">
        <v>46</v>
      </c>
    </row>
    <row r="42" spans="1:33" ht="6" customHeight="1" x14ac:dyDescent="0.35">
      <c r="A42" s="140"/>
      <c r="B42" s="146"/>
      <c r="C42" s="214"/>
      <c r="D42" s="197"/>
      <c r="E42" s="212"/>
      <c r="F42" s="213"/>
      <c r="G42" s="214"/>
      <c r="H42" s="197"/>
      <c r="I42" s="212"/>
      <c r="J42" s="213"/>
      <c r="K42" s="217"/>
      <c r="L42" s="197"/>
      <c r="M42" s="215"/>
      <c r="N42" s="216"/>
      <c r="O42" s="217"/>
      <c r="P42" s="197"/>
      <c r="Q42" s="212"/>
      <c r="R42" s="213"/>
      <c r="S42" s="217"/>
      <c r="T42" s="197"/>
      <c r="U42" s="215"/>
      <c r="V42" s="216"/>
      <c r="W42" s="217"/>
      <c r="X42" s="197"/>
      <c r="Y42" s="215"/>
      <c r="Z42" s="216"/>
      <c r="AA42" s="214"/>
      <c r="AB42" s="197"/>
      <c r="AC42" s="215"/>
      <c r="AD42" s="216"/>
      <c r="AE42" s="211"/>
      <c r="AF42" s="212"/>
      <c r="AG42" s="213"/>
    </row>
    <row r="43" spans="1:33" s="18" customFormat="1" x14ac:dyDescent="0.35">
      <c r="A43" s="148" t="s">
        <v>47</v>
      </c>
      <c r="B43" s="146" t="s">
        <v>48</v>
      </c>
      <c r="C43" s="199">
        <v>2</v>
      </c>
      <c r="D43" s="208">
        <v>1</v>
      </c>
      <c r="E43" s="207">
        <v>2</v>
      </c>
      <c r="F43" s="198"/>
      <c r="G43" s="199">
        <v>0.5</v>
      </c>
      <c r="H43" s="207">
        <v>1</v>
      </c>
      <c r="I43" s="207">
        <v>1</v>
      </c>
      <c r="J43" s="198"/>
      <c r="K43" s="199">
        <v>4</v>
      </c>
      <c r="L43" s="207">
        <v>4</v>
      </c>
      <c r="M43" s="207">
        <v>4</v>
      </c>
      <c r="N43" s="198"/>
      <c r="O43" s="199">
        <v>4</v>
      </c>
      <c r="P43" s="208">
        <v>3</v>
      </c>
      <c r="Q43" s="207">
        <v>7</v>
      </c>
      <c r="R43" s="198"/>
      <c r="S43" s="199">
        <v>4</v>
      </c>
      <c r="T43" s="208">
        <v>2</v>
      </c>
      <c r="U43" s="207">
        <v>4</v>
      </c>
      <c r="V43" s="198"/>
      <c r="W43" s="199">
        <v>5.5</v>
      </c>
      <c r="X43" s="208">
        <v>3</v>
      </c>
      <c r="Y43" s="207">
        <v>5</v>
      </c>
      <c r="Z43" s="198"/>
      <c r="AA43" s="199">
        <v>1.5</v>
      </c>
      <c r="AB43" s="207">
        <v>2</v>
      </c>
      <c r="AC43" s="207">
        <v>2</v>
      </c>
      <c r="AD43" s="198"/>
      <c r="AE43" s="199">
        <v>21.5</v>
      </c>
      <c r="AF43" s="200">
        <v>16</v>
      </c>
      <c r="AG43" s="208">
        <v>19</v>
      </c>
    </row>
    <row r="44" spans="1:33" ht="7.5" customHeight="1" x14ac:dyDescent="0.35">
      <c r="A44" s="142"/>
      <c r="B44" s="143"/>
      <c r="C44" s="99"/>
      <c r="D44" s="100"/>
      <c r="E44" s="100"/>
      <c r="F44" s="101"/>
      <c r="G44" s="99"/>
      <c r="H44" s="100"/>
      <c r="I44" s="100"/>
      <c r="J44" s="101"/>
      <c r="K44" s="99"/>
      <c r="L44" s="100"/>
      <c r="M44" s="100"/>
      <c r="N44" s="101"/>
      <c r="O44" s="99"/>
      <c r="P44" s="100"/>
      <c r="Q44" s="100"/>
      <c r="R44" s="101"/>
      <c r="S44" s="99"/>
      <c r="T44" s="100"/>
      <c r="U44" s="100"/>
      <c r="V44" s="101"/>
      <c r="W44" s="99"/>
      <c r="X44" s="100"/>
      <c r="Y44" s="100"/>
      <c r="Z44" s="101"/>
      <c r="AA44" s="99"/>
      <c r="AB44" s="100"/>
      <c r="AC44" s="100"/>
      <c r="AD44" s="101"/>
      <c r="AE44" s="99"/>
      <c r="AF44" s="100"/>
      <c r="AG44" s="101"/>
    </row>
    <row r="45" spans="1:33" x14ac:dyDescent="0.35">
      <c r="A45" s="148" t="s">
        <v>40</v>
      </c>
      <c r="B45" s="146" t="s">
        <v>43</v>
      </c>
      <c r="C45" s="98"/>
      <c r="D45" s="89"/>
      <c r="E45" s="164" t="s">
        <v>72</v>
      </c>
      <c r="F45" s="187"/>
      <c r="G45" s="186"/>
      <c r="H45" s="185"/>
      <c r="I45" s="164" t="s">
        <v>72</v>
      </c>
      <c r="J45" s="187"/>
      <c r="K45" s="186"/>
      <c r="L45" s="185"/>
      <c r="M45" s="164" t="s">
        <v>72</v>
      </c>
      <c r="N45" s="187"/>
      <c r="O45" s="186"/>
      <c r="P45" s="185"/>
      <c r="Q45" s="164" t="s">
        <v>72</v>
      </c>
      <c r="R45" s="187"/>
      <c r="S45" s="186"/>
      <c r="T45" s="185"/>
      <c r="U45" s="164" t="s">
        <v>72</v>
      </c>
      <c r="V45" s="187"/>
      <c r="W45" s="186"/>
      <c r="X45" s="185"/>
      <c r="Y45" s="164" t="s">
        <v>72</v>
      </c>
      <c r="Z45" s="187"/>
      <c r="AA45" s="186"/>
      <c r="AB45" s="185"/>
      <c r="AC45" s="164" t="s">
        <v>72</v>
      </c>
      <c r="AD45" s="187"/>
      <c r="AE45" s="186"/>
      <c r="AF45" s="185"/>
      <c r="AG45" s="164" t="s">
        <v>72</v>
      </c>
    </row>
    <row r="46" spans="1:33" ht="7.5" customHeight="1" thickBot="1" x14ac:dyDescent="0.4">
      <c r="A46" s="149"/>
      <c r="B46" s="150"/>
      <c r="C46" s="104"/>
      <c r="D46" s="105"/>
      <c r="E46" s="105"/>
      <c r="F46" s="106"/>
      <c r="G46" s="104"/>
      <c r="H46" s="105"/>
      <c r="I46" s="105"/>
      <c r="J46" s="106"/>
      <c r="K46" s="104"/>
      <c r="L46" s="105"/>
      <c r="M46" s="105"/>
      <c r="N46" s="106"/>
      <c r="O46" s="104"/>
      <c r="P46" s="105"/>
      <c r="Q46" s="105"/>
      <c r="R46" s="106"/>
      <c r="S46" s="104"/>
      <c r="T46" s="105"/>
      <c r="U46" s="105"/>
      <c r="V46" s="106"/>
      <c r="W46" s="104"/>
      <c r="X46" s="105"/>
      <c r="Y46" s="105"/>
      <c r="Z46" s="106"/>
      <c r="AA46" s="104"/>
      <c r="AB46" s="105"/>
      <c r="AC46" s="105"/>
      <c r="AD46" s="106"/>
      <c r="AE46" s="104"/>
      <c r="AF46" s="105"/>
      <c r="AG46" s="106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FY17</vt:lpstr>
      <vt:lpstr>FY 18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</dc:creator>
  <cp:lastModifiedBy>Clark User</cp:lastModifiedBy>
  <cp:lastPrinted>2015-11-23T15:36:19Z</cp:lastPrinted>
  <dcterms:created xsi:type="dcterms:W3CDTF">2015-11-23T15:15:17Z</dcterms:created>
  <dcterms:modified xsi:type="dcterms:W3CDTF">2018-05-22T18:31:56Z</dcterms:modified>
</cp:coreProperties>
</file>