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nowles\Documents\Knowles\C.A.P\MER CC\ATP\2018\"/>
    </mc:Choice>
  </mc:AlternateContent>
  <bookViews>
    <workbookView xWindow="0" yWindow="0" windowWidth="19200" windowHeight="7170"/>
  </bookViews>
  <sheets>
    <sheet name="All" sheetId="1" r:id="rId1"/>
    <sheet name="DC" sheetId="2" r:id="rId2"/>
    <sheet name="DE" sheetId="3" r:id="rId3"/>
    <sheet name="MD" sheetId="4" r:id="rId4"/>
    <sheet name="NC" sheetId="5" r:id="rId5"/>
    <sheet name="SC" sheetId="6" r:id="rId6"/>
    <sheet name="VA" sheetId="7" r:id="rId7"/>
    <sheet name="WV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calcPr calcId="179017"/>
</workbook>
</file>

<file path=xl/calcChain.xml><?xml version="1.0" encoding="utf-8"?>
<calcChain xmlns="http://schemas.openxmlformats.org/spreadsheetml/2006/main">
  <c r="M49" i="1" l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6" i="1"/>
  <c r="D47" i="1"/>
  <c r="D48" i="1"/>
  <c r="D50" i="1"/>
  <c r="D51" i="1"/>
  <c r="D52" i="1"/>
  <c r="D54" i="1"/>
  <c r="D55" i="1"/>
  <c r="D56" i="1"/>
  <c r="D57" i="1"/>
  <c r="D62" i="1"/>
  <c r="D65" i="1"/>
  <c r="D66" i="1"/>
  <c r="D67" i="1"/>
  <c r="D68" i="1"/>
  <c r="C69" i="1"/>
  <c r="D69" i="1"/>
  <c r="D3" i="1"/>
  <c r="R52" i="1"/>
  <c r="L70" i="1"/>
  <c r="L69" i="1"/>
  <c r="M69" i="1" s="1"/>
  <c r="L68" i="1"/>
  <c r="L67" i="1"/>
  <c r="L66" i="1"/>
  <c r="L64" i="1"/>
  <c r="M64" i="1" s="1"/>
  <c r="L63" i="1"/>
  <c r="L62" i="1"/>
  <c r="L61" i="1"/>
  <c r="M61" i="1" s="1"/>
  <c r="L60" i="1"/>
  <c r="M60" i="1" s="1"/>
  <c r="L59" i="1"/>
  <c r="L58" i="1"/>
  <c r="L57" i="1"/>
  <c r="M57" i="1" s="1"/>
  <c r="L56" i="1"/>
  <c r="M56" i="1" s="1"/>
  <c r="L55" i="1"/>
  <c r="L53" i="1"/>
  <c r="M53" i="1" s="1"/>
  <c r="L51" i="1"/>
  <c r="L49" i="1"/>
  <c r="L48" i="1"/>
  <c r="L47" i="1"/>
  <c r="I47" i="1"/>
  <c r="L45" i="1"/>
  <c r="M45" i="1" s="1"/>
  <c r="I45" i="1"/>
  <c r="I49" i="1"/>
  <c r="I51" i="1"/>
  <c r="J51" i="1" s="1"/>
  <c r="I52" i="1"/>
  <c r="J52" i="1" s="1"/>
  <c r="I53" i="1"/>
  <c r="I55" i="1"/>
  <c r="I56" i="1"/>
  <c r="J56" i="1" s="1"/>
  <c r="I57" i="1"/>
  <c r="J57" i="1" s="1"/>
  <c r="I58" i="1"/>
  <c r="I59" i="1"/>
  <c r="I60" i="1"/>
  <c r="I61" i="1"/>
  <c r="J61" i="1" s="1"/>
  <c r="I62" i="1"/>
  <c r="I63" i="1"/>
  <c r="I64" i="1"/>
  <c r="I66" i="1"/>
  <c r="J66" i="1" s="1"/>
  <c r="I67" i="1"/>
  <c r="I68" i="1"/>
  <c r="I69" i="1"/>
  <c r="I70" i="1"/>
  <c r="J41" i="1"/>
  <c r="J40" i="1"/>
  <c r="M44" i="1"/>
  <c r="M43" i="1"/>
  <c r="M42" i="1"/>
  <c r="M41" i="1"/>
  <c r="M40" i="1"/>
  <c r="M70" i="1"/>
  <c r="M68" i="1"/>
  <c r="M67" i="1"/>
  <c r="M66" i="1"/>
  <c r="M65" i="1"/>
  <c r="M63" i="1"/>
  <c r="M62" i="1"/>
  <c r="M59" i="1"/>
  <c r="M58" i="1"/>
  <c r="M55" i="1"/>
  <c r="M54" i="1"/>
  <c r="M52" i="1"/>
  <c r="M51" i="1"/>
  <c r="M50" i="1"/>
  <c r="M48" i="1"/>
  <c r="M47" i="1"/>
  <c r="M46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C81" i="5"/>
  <c r="C80" i="5"/>
  <c r="C79" i="5"/>
  <c r="C78" i="5"/>
  <c r="C77" i="5"/>
  <c r="C75" i="5"/>
  <c r="C74" i="5"/>
  <c r="C73" i="5"/>
  <c r="C72" i="5"/>
  <c r="C71" i="5"/>
  <c r="C70" i="5"/>
  <c r="C69" i="5"/>
  <c r="C68" i="5"/>
  <c r="C67" i="5"/>
  <c r="C66" i="5"/>
  <c r="C64" i="5"/>
  <c r="C63" i="5"/>
  <c r="C62" i="5"/>
  <c r="C60" i="5"/>
  <c r="C59" i="5"/>
  <c r="C58" i="5"/>
  <c r="C56" i="5"/>
  <c r="C50" i="5"/>
  <c r="C48" i="5"/>
  <c r="C47" i="5"/>
  <c r="C46" i="5"/>
  <c r="C36" i="5"/>
  <c r="C25" i="5"/>
  <c r="C14" i="5"/>
  <c r="R70" i="1"/>
  <c r="S70" i="1" s="1"/>
  <c r="R69" i="1"/>
  <c r="S69" i="1"/>
  <c r="R68" i="1"/>
  <c r="S68" i="1" s="1"/>
  <c r="R67" i="1"/>
  <c r="S67" i="1"/>
  <c r="R66" i="1"/>
  <c r="S66" i="1" s="1"/>
  <c r="R64" i="1"/>
  <c r="R63" i="1"/>
  <c r="R62" i="1"/>
  <c r="R61" i="1"/>
  <c r="R60" i="1"/>
  <c r="R59" i="1"/>
  <c r="S59" i="1"/>
  <c r="R58" i="1"/>
  <c r="R57" i="1"/>
  <c r="R56" i="1"/>
  <c r="S56" i="1" s="1"/>
  <c r="R55" i="1"/>
  <c r="S55" i="1" s="1"/>
  <c r="R53" i="1"/>
  <c r="R51" i="1"/>
  <c r="S51" i="1"/>
  <c r="R49" i="1"/>
  <c r="S49" i="1" s="1"/>
  <c r="R48" i="1"/>
  <c r="S48" i="1"/>
  <c r="R47" i="1"/>
  <c r="S47" i="1" s="1"/>
  <c r="R45" i="1"/>
  <c r="S45" i="1"/>
  <c r="C81" i="7"/>
  <c r="C80" i="7"/>
  <c r="C79" i="7"/>
  <c r="C78" i="7"/>
  <c r="C77" i="7"/>
  <c r="C75" i="7"/>
  <c r="C74" i="7"/>
  <c r="C73" i="7"/>
  <c r="C72" i="7"/>
  <c r="C71" i="7"/>
  <c r="C70" i="7"/>
  <c r="C69" i="7"/>
  <c r="C68" i="7"/>
  <c r="C67" i="7"/>
  <c r="C66" i="7"/>
  <c r="C64" i="7"/>
  <c r="C63" i="7"/>
  <c r="C62" i="7"/>
  <c r="C60" i="7"/>
  <c r="C59" i="7"/>
  <c r="C58" i="7"/>
  <c r="C56" i="7"/>
  <c r="C50" i="7"/>
  <c r="C48" i="7"/>
  <c r="C47" i="7"/>
  <c r="C46" i="7"/>
  <c r="C36" i="7"/>
  <c r="C25" i="7"/>
  <c r="C14" i="7"/>
  <c r="S65" i="1"/>
  <c r="S64" i="1"/>
  <c r="S63" i="1"/>
  <c r="S62" i="1"/>
  <c r="S61" i="1"/>
  <c r="S60" i="1"/>
  <c r="S58" i="1"/>
  <c r="S57" i="1"/>
  <c r="S54" i="1"/>
  <c r="S53" i="1"/>
  <c r="S52" i="1"/>
  <c r="S50" i="1"/>
  <c r="S46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U59" i="1"/>
  <c r="V59" i="1"/>
  <c r="U70" i="1"/>
  <c r="V70" i="1" s="1"/>
  <c r="U69" i="1"/>
  <c r="V69" i="1"/>
  <c r="U68" i="1"/>
  <c r="V68" i="1" s="1"/>
  <c r="U67" i="1"/>
  <c r="V67" i="1"/>
  <c r="U66" i="1"/>
  <c r="V66" i="1" s="1"/>
  <c r="O66" i="1"/>
  <c r="U64" i="1"/>
  <c r="U63" i="1"/>
  <c r="O62" i="1"/>
  <c r="U62" i="1"/>
  <c r="V62" i="1" s="1"/>
  <c r="U61" i="1"/>
  <c r="V61" i="1" s="1"/>
  <c r="U60" i="1"/>
  <c r="V60" i="1" s="1"/>
  <c r="U58" i="1"/>
  <c r="V58" i="1"/>
  <c r="U57" i="1"/>
  <c r="O57" i="1"/>
  <c r="P57" i="1" s="1"/>
  <c r="U56" i="1"/>
  <c r="U55" i="1"/>
  <c r="V55" i="1"/>
  <c r="U53" i="1"/>
  <c r="V53" i="1" s="1"/>
  <c r="U52" i="1"/>
  <c r="U51" i="1"/>
  <c r="V51" i="1" s="1"/>
  <c r="U49" i="1"/>
  <c r="U48" i="1"/>
  <c r="U47" i="1"/>
  <c r="V47" i="1"/>
  <c r="U45" i="1"/>
  <c r="V45" i="1"/>
  <c r="O70" i="1"/>
  <c r="P70" i="1" s="1"/>
  <c r="O69" i="1"/>
  <c r="P69" i="1" s="1"/>
  <c r="O68" i="1"/>
  <c r="P68" i="1" s="1"/>
  <c r="O67" i="1"/>
  <c r="P67" i="1" s="1"/>
  <c r="O64" i="1"/>
  <c r="O63" i="1"/>
  <c r="O61" i="1"/>
  <c r="P61" i="1" s="1"/>
  <c r="O60" i="1"/>
  <c r="P60" i="1" s="1"/>
  <c r="O59" i="1"/>
  <c r="O58" i="1"/>
  <c r="O56" i="1"/>
  <c r="P56" i="1" s="1"/>
  <c r="O55" i="1"/>
  <c r="P55" i="1" s="1"/>
  <c r="O53" i="1"/>
  <c r="O52" i="1"/>
  <c r="O51" i="1"/>
  <c r="O49" i="1"/>
  <c r="P49" i="1" s="1"/>
  <c r="O48" i="1"/>
  <c r="O47" i="1"/>
  <c r="O45" i="1"/>
  <c r="P45" i="1" s="1"/>
  <c r="C81" i="8"/>
  <c r="C80" i="8"/>
  <c r="C79" i="8"/>
  <c r="C78" i="8"/>
  <c r="C77" i="8"/>
  <c r="C75" i="8"/>
  <c r="C74" i="8"/>
  <c r="C73" i="8"/>
  <c r="C72" i="8"/>
  <c r="C71" i="8"/>
  <c r="C70" i="8"/>
  <c r="C69" i="8"/>
  <c r="C68" i="8"/>
  <c r="C67" i="8"/>
  <c r="C66" i="8"/>
  <c r="C64" i="8"/>
  <c r="C63" i="8"/>
  <c r="C62" i="8"/>
  <c r="C60" i="8"/>
  <c r="C59" i="8"/>
  <c r="C58" i="8"/>
  <c r="C56" i="8"/>
  <c r="C50" i="8"/>
  <c r="C48" i="8"/>
  <c r="C47" i="8"/>
  <c r="C46" i="8"/>
  <c r="C36" i="8"/>
  <c r="C25" i="8"/>
  <c r="C14" i="8"/>
  <c r="C81" i="6"/>
  <c r="C80" i="6"/>
  <c r="C79" i="6"/>
  <c r="C78" i="6"/>
  <c r="C77" i="6"/>
  <c r="C75" i="6"/>
  <c r="C74" i="6"/>
  <c r="C73" i="6"/>
  <c r="C72" i="6"/>
  <c r="C71" i="6"/>
  <c r="C70" i="6"/>
  <c r="C69" i="6"/>
  <c r="C68" i="6"/>
  <c r="C67" i="6"/>
  <c r="C66" i="6"/>
  <c r="C64" i="6"/>
  <c r="C63" i="6"/>
  <c r="C62" i="6"/>
  <c r="C60" i="6"/>
  <c r="C59" i="6"/>
  <c r="C58" i="6"/>
  <c r="C56" i="6"/>
  <c r="C50" i="6"/>
  <c r="C48" i="6"/>
  <c r="C47" i="6"/>
  <c r="C46" i="6"/>
  <c r="C36" i="6"/>
  <c r="C25" i="6"/>
  <c r="C14" i="6"/>
  <c r="V65" i="1"/>
  <c r="V64" i="1"/>
  <c r="V63" i="1"/>
  <c r="V57" i="1"/>
  <c r="V56" i="1"/>
  <c r="V54" i="1"/>
  <c r="V52" i="1"/>
  <c r="V50" i="1"/>
  <c r="V49" i="1"/>
  <c r="V48" i="1"/>
  <c r="V46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P66" i="1"/>
  <c r="P65" i="1"/>
  <c r="P64" i="1"/>
  <c r="P63" i="1"/>
  <c r="P62" i="1"/>
  <c r="P59" i="1"/>
  <c r="P58" i="1"/>
  <c r="P54" i="1"/>
  <c r="P53" i="1"/>
  <c r="P52" i="1"/>
  <c r="P51" i="1"/>
  <c r="P50" i="1"/>
  <c r="P48" i="1"/>
  <c r="P47" i="1"/>
  <c r="P46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J70" i="1"/>
  <c r="J68" i="1"/>
  <c r="J67" i="1"/>
  <c r="J64" i="1"/>
  <c r="J63" i="1"/>
  <c r="J62" i="1"/>
  <c r="C62" i="1"/>
  <c r="F62" i="1"/>
  <c r="G62" i="1" s="1"/>
  <c r="J60" i="1"/>
  <c r="F59" i="1"/>
  <c r="C58" i="1"/>
  <c r="D58" i="1" s="1"/>
  <c r="J58" i="1"/>
  <c r="J53" i="1"/>
  <c r="J45" i="1"/>
  <c r="J69" i="1"/>
  <c r="J65" i="1"/>
  <c r="J59" i="1"/>
  <c r="J55" i="1"/>
  <c r="J54" i="1"/>
  <c r="J50" i="1"/>
  <c r="J49" i="1"/>
  <c r="J48" i="1"/>
  <c r="J47" i="1"/>
  <c r="J46" i="1"/>
  <c r="J44" i="1"/>
  <c r="J43" i="1"/>
  <c r="J42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C81" i="4"/>
  <c r="C80" i="4"/>
  <c r="C79" i="4"/>
  <c r="C78" i="4"/>
  <c r="C77" i="4"/>
  <c r="C75" i="4"/>
  <c r="C74" i="4"/>
  <c r="C73" i="4"/>
  <c r="C72" i="4"/>
  <c r="C71" i="4"/>
  <c r="C70" i="4"/>
  <c r="C69" i="4"/>
  <c r="C68" i="4"/>
  <c r="C67" i="4"/>
  <c r="C66" i="4"/>
  <c r="C64" i="4"/>
  <c r="C63" i="4"/>
  <c r="C62" i="4"/>
  <c r="C60" i="4"/>
  <c r="C59" i="4"/>
  <c r="C58" i="4"/>
  <c r="C56" i="4"/>
  <c r="C50" i="4"/>
  <c r="C48" i="4"/>
  <c r="C47" i="4"/>
  <c r="C46" i="4"/>
  <c r="C36" i="4"/>
  <c r="C25" i="4"/>
  <c r="F70" i="1"/>
  <c r="G70" i="1" s="1"/>
  <c r="F69" i="1"/>
  <c r="G69" i="1" s="1"/>
  <c r="F64" i="1"/>
  <c r="F63" i="1"/>
  <c r="F61" i="1"/>
  <c r="F60" i="1"/>
  <c r="C59" i="1"/>
  <c r="D59" i="1" s="1"/>
  <c r="F58" i="1"/>
  <c r="F55" i="1"/>
  <c r="G55" i="1" s="1"/>
  <c r="F53" i="1"/>
  <c r="C49" i="1"/>
  <c r="D49" i="1" s="1"/>
  <c r="F49" i="1"/>
  <c r="C47" i="1"/>
  <c r="F47" i="1"/>
  <c r="G47" i="1" s="1"/>
  <c r="F45" i="1"/>
  <c r="G45" i="1" s="1"/>
  <c r="C81" i="3"/>
  <c r="C80" i="3"/>
  <c r="C79" i="3"/>
  <c r="C78" i="3"/>
  <c r="C77" i="3"/>
  <c r="C75" i="3"/>
  <c r="C74" i="3"/>
  <c r="C73" i="3"/>
  <c r="C72" i="3"/>
  <c r="C71" i="3"/>
  <c r="C70" i="3"/>
  <c r="C69" i="3"/>
  <c r="C68" i="3"/>
  <c r="C67" i="3"/>
  <c r="C66" i="3"/>
  <c r="C64" i="3"/>
  <c r="C63" i="3"/>
  <c r="C62" i="3"/>
  <c r="C60" i="3"/>
  <c r="C59" i="3"/>
  <c r="C58" i="3"/>
  <c r="C56" i="3"/>
  <c r="C50" i="3"/>
  <c r="C48" i="3"/>
  <c r="C47" i="3"/>
  <c r="C46" i="3"/>
  <c r="C25" i="3"/>
  <c r="C14" i="3"/>
  <c r="C70" i="1"/>
  <c r="D70" i="1" s="1"/>
  <c r="C64" i="1"/>
  <c r="D64" i="1" s="1"/>
  <c r="C63" i="1"/>
  <c r="D63" i="1" s="1"/>
  <c r="C61" i="1"/>
  <c r="D61" i="1" s="1"/>
  <c r="C60" i="1"/>
  <c r="D60" i="1" s="1"/>
  <c r="C55" i="1"/>
  <c r="C53" i="1"/>
  <c r="D53" i="1" s="1"/>
  <c r="C45" i="1"/>
  <c r="D45" i="1" s="1"/>
  <c r="G68" i="1"/>
  <c r="G67" i="1"/>
  <c r="G66" i="1"/>
  <c r="G65" i="1"/>
  <c r="G64" i="1"/>
  <c r="G63" i="1"/>
  <c r="G61" i="1"/>
  <c r="G60" i="1"/>
  <c r="G59" i="1"/>
  <c r="G58" i="1"/>
  <c r="G57" i="1"/>
  <c r="G56" i="1"/>
  <c r="G54" i="1"/>
  <c r="G53" i="1"/>
  <c r="G52" i="1"/>
  <c r="G51" i="1"/>
  <c r="G50" i="1"/>
  <c r="G49" i="1"/>
  <c r="G48" i="1"/>
  <c r="G46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<sst xmlns="http://schemas.openxmlformats.org/spreadsheetml/2006/main" count="888" uniqueCount="97">
  <si>
    <t>DC</t>
  </si>
  <si>
    <t>FY18 Goal</t>
  </si>
  <si>
    <t>DE</t>
  </si>
  <si>
    <t>MD</t>
  </si>
  <si>
    <t>NC</t>
  </si>
  <si>
    <t>SC</t>
  </si>
  <si>
    <t>VA</t>
  </si>
  <si>
    <t>WV</t>
  </si>
  <si>
    <t>Position</t>
  </si>
  <si>
    <t xml:space="preserve">ICUT </t>
  </si>
  <si>
    <t>CD - Counterdrug</t>
  </si>
  <si>
    <t>ADIS - Aerial Digital Imaging System Operator</t>
  </si>
  <si>
    <t>AOBD - Air Operations Branch Director</t>
  </si>
  <si>
    <t>AP - Airborne Photographer</t>
  </si>
  <si>
    <t>CERT - Community Emergency Response Team</t>
  </si>
  <si>
    <t>CUL - Communications Unit Leader</t>
  </si>
  <si>
    <t>FASC - Finance/Admin Section Chief</t>
  </si>
  <si>
    <t>FLM - Flight Line Marshaller</t>
  </si>
  <si>
    <t>FLS - Flight Line Supervisor</t>
  </si>
  <si>
    <t>GBD - Ground Branch Director</t>
  </si>
  <si>
    <t xml:space="preserve">GIIEP </t>
  </si>
  <si>
    <t>GTL - Ground Team Leader</t>
  </si>
  <si>
    <t>GTM1 - Ground Team Member Level 1</t>
  </si>
  <si>
    <t>GTM2 - Ground Team Member Level 2</t>
  </si>
  <si>
    <t>GTM3 - Ground Team Member Level 3</t>
  </si>
  <si>
    <t>IC1 - Incident Commander Level 1</t>
  </si>
  <si>
    <t>IC2 - Incident Commander Level 2</t>
  </si>
  <si>
    <t>IC3 - Incident Commander Level 3</t>
  </si>
  <si>
    <t>LO - Liaison Officer</t>
  </si>
  <si>
    <t>LSC - Logistics Section Chief</t>
  </si>
  <si>
    <t>MC - Mission Chaplain</t>
  </si>
  <si>
    <t>MFC - Mountain Flying Certification</t>
  </si>
  <si>
    <t>MO - Mission Observer</t>
  </si>
  <si>
    <t>MP - SAR/DR Mission Pilot</t>
  </si>
  <si>
    <t>MRO - Mission Radio Operator</t>
  </si>
  <si>
    <t>MS - Mission Scanner</t>
  </si>
  <si>
    <t>MSA - Mission Staff Assistant</t>
  </si>
  <si>
    <t>MSO - Mission Safety Officer</t>
  </si>
  <si>
    <t>OSC - Operations Section Chief</t>
  </si>
  <si>
    <t>PIO - Public Information Officer</t>
  </si>
  <si>
    <t>PSC - Planning Section Chief</t>
  </si>
  <si>
    <t>SMC/BISC - AFRCC SAR Management Course</t>
  </si>
  <si>
    <t>SPC - National Inland SAR Planning Course</t>
  </si>
  <si>
    <t>TMP - Transport Mission Pilot</t>
  </si>
  <si>
    <t>UDF - Urban Direction Finding Team</t>
  </si>
  <si>
    <t>WS - Water Survival</t>
  </si>
  <si>
    <t>ATC - Auto Tow Crew Member</t>
  </si>
  <si>
    <t>ATE - Auto Tow Instructor</t>
  </si>
  <si>
    <t>ATI - Auto Tow Instructor</t>
  </si>
  <si>
    <t>ATO - Auto Tow Operator</t>
  </si>
  <si>
    <t>Balloon Pilot</t>
  </si>
  <si>
    <t>Check Pilot - Airplane</t>
  </si>
  <si>
    <t>Check Pilot - Balloon</t>
  </si>
  <si>
    <t>Check Pilot - G1000</t>
  </si>
  <si>
    <t>Check Pilot - Glider</t>
  </si>
  <si>
    <t>Check Pilot Examiner - Airplane</t>
  </si>
  <si>
    <t>Check Pilot Examiner - Balloon</t>
  </si>
  <si>
    <t>Check Pilot Examiner - Glider</t>
  </si>
  <si>
    <t>Glider Pilot</t>
  </si>
  <si>
    <t>Instructor Pilot - Airplane</t>
  </si>
  <si>
    <t>Instructor Pilot - Balloon</t>
  </si>
  <si>
    <t>Instructor Pilot - G1000</t>
  </si>
  <si>
    <t>Instructor Pilot - Glider</t>
  </si>
  <si>
    <t>Instructor Pilot - Tow</t>
  </si>
  <si>
    <t>Instrument Pilot</t>
  </si>
  <si>
    <t>Instrument Pilot - G1000</t>
  </si>
  <si>
    <t>Mission Check Pilot</t>
  </si>
  <si>
    <t>Mission Check Pilot - G1000</t>
  </si>
  <si>
    <t>Mission Check Pilot Examiner</t>
  </si>
  <si>
    <t>Orientation Pilot - AFROTC</t>
  </si>
  <si>
    <t>Orientation Pilot - Airplane</t>
  </si>
  <si>
    <t>Orientation Pilot - Balloon</t>
  </si>
  <si>
    <t>Orientation Pilot - Glider</t>
  </si>
  <si>
    <t>Tow Pilot</t>
  </si>
  <si>
    <t>Tow Pilot - Trainee</t>
  </si>
  <si>
    <t>VFR Pilot</t>
  </si>
  <si>
    <t>VFR Pilot - G1000</t>
  </si>
  <si>
    <t>Delta</t>
  </si>
  <si>
    <t>Area</t>
  </si>
  <si>
    <t xml:space="preserve"> </t>
  </si>
  <si>
    <t>Factors</t>
  </si>
  <si>
    <t>GES Qualified Total</t>
  </si>
  <si>
    <t>GES Qualified Adults</t>
  </si>
  <si>
    <t>GES Qualified Cadets</t>
  </si>
  <si>
    <t>Total Aircraft</t>
  </si>
  <si>
    <t>G1000 Aircraft</t>
  </si>
  <si>
    <t>Total Gliders</t>
  </si>
  <si>
    <t>Total PAOs (not PIOs?)</t>
  </si>
  <si>
    <t>Total Chaplains</t>
  </si>
  <si>
    <t>Metrics</t>
  </si>
  <si>
    <t>Current</t>
  </si>
  <si>
    <t>Goal</t>
  </si>
  <si>
    <t>ES Model</t>
  </si>
  <si>
    <t>WCE – Winch Check Examiner</t>
  </si>
  <si>
    <t>WI – Winch Instructor</t>
  </si>
  <si>
    <t>WO – Winch Operator</t>
  </si>
  <si>
    <t>Total PAOs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</si>
</sst>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i/>
      <sz val="11"/>
      <color theme="1"/>
      <name val="Segoe UI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79">
    <xf numFmtId="0" fontId="0" fillId="0" borderId="0" xfId="0"/>
    <xf numFmtId="0" fontId="0" fillId="0" borderId="3" xfId="0" applyBorder="1"/>
    <xf numFmtId="1" fontId="3" fillId="0" borderId="7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/>
    <xf numFmtId="0" fontId="0" fillId="0" borderId="14" xfId="0" applyFont="1" applyBorder="1"/>
    <xf numFmtId="0" fontId="0" fillId="2" borderId="14" xfId="0" applyFont="1" applyFill="1" applyBorder="1"/>
    <xf numFmtId="0" fontId="0" fillId="0" borderId="15" xfId="0" applyFont="1" applyBorder="1"/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5" fontId="2" fillId="0" borderId="16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4" fillId="2" borderId="22" xfId="1" applyFont="1" applyFill="1" applyBorder="1" applyAlignment="1">
      <alignment horizontal="center"/>
    </xf>
    <xf numFmtId="164" fontId="4" fillId="2" borderId="23" xfId="1" applyNumberFormat="1" applyFont="1" applyFill="1" applyBorder="1" applyAlignment="1" applyProtection="1">
      <alignment horizontal="center"/>
      <protection locked="0"/>
    </xf>
    <xf numFmtId="1" fontId="4" fillId="2" borderId="24" xfId="1" applyNumberFormat="1" applyFont="1" applyFill="1" applyBorder="1" applyAlignment="1">
      <alignment horizontal="center"/>
    </xf>
    <xf numFmtId="0" fontId="4" fillId="2" borderId="25" xfId="1" applyFont="1" applyFill="1" applyBorder="1" applyAlignment="1"/>
    <xf numFmtId="0" fontId="4" fillId="2" borderId="26" xfId="1" applyFont="1" applyFill="1" applyBorder="1" applyAlignment="1"/>
    <xf numFmtId="0" fontId="4" fillId="2" borderId="27" xfId="1" applyFont="1" applyFill="1" applyBorder="1" applyAlignment="1"/>
    <xf numFmtId="0" fontId="2" fillId="0" borderId="28" xfId="1" applyFont="1" applyBorder="1" applyAlignment="1">
      <alignment horizontal="center"/>
    </xf>
    <xf numFmtId="1" fontId="1" fillId="0" borderId="29" xfId="1" applyNumberFormat="1" applyBorder="1" applyProtection="1">
      <protection locked="0"/>
    </xf>
    <xf numFmtId="1" fontId="1" fillId="2" borderId="27" xfId="1" applyNumberFormat="1" applyFill="1" applyBorder="1"/>
    <xf numFmtId="0" fontId="2" fillId="0" borderId="1" xfId="1" applyFont="1" applyBorder="1" applyAlignment="1">
      <alignment horizontal="center"/>
    </xf>
    <xf numFmtId="1" fontId="1" fillId="0" borderId="5" xfId="1" applyNumberFormat="1" applyFill="1" applyBorder="1" applyProtection="1">
      <protection locked="0"/>
    </xf>
    <xf numFmtId="1" fontId="1" fillId="0" borderId="5" xfId="1" applyNumberFormat="1" applyBorder="1" applyProtection="1">
      <protection locked="0"/>
    </xf>
    <xf numFmtId="0" fontId="2" fillId="0" borderId="30" xfId="1" applyFont="1" applyBorder="1" applyAlignment="1">
      <alignment horizontal="center"/>
    </xf>
    <xf numFmtId="1" fontId="1" fillId="0" borderId="31" xfId="1" applyNumberFormat="1" applyBorder="1" applyProtection="1">
      <protection locked="0"/>
    </xf>
    <xf numFmtId="0" fontId="4" fillId="2" borderId="2" xfId="1" applyFont="1" applyFill="1" applyBorder="1" applyAlignment="1">
      <alignment horizontal="center"/>
    </xf>
    <xf numFmtId="1" fontId="4" fillId="2" borderId="9" xfId="1" applyNumberFormat="1" applyFont="1" applyFill="1" applyBorder="1" applyAlignment="1" applyProtection="1">
      <alignment horizontal="center"/>
      <protection locked="0"/>
    </xf>
    <xf numFmtId="1" fontId="4" fillId="2" borderId="6" xfId="1" applyNumberFormat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1" fillId="0" borderId="8" xfId="1" applyFont="1" applyBorder="1" applyAlignment="1">
      <alignment horizontal="right"/>
    </xf>
    <xf numFmtId="1" fontId="1" fillId="3" borderId="29" xfId="1" applyNumberFormat="1" applyFont="1" applyFill="1" applyBorder="1"/>
    <xf numFmtId="0" fontId="2" fillId="2" borderId="1" xfId="1" applyFont="1" applyFill="1" applyBorder="1" applyAlignment="1">
      <alignment horizontal="center"/>
    </xf>
    <xf numFmtId="0" fontId="1" fillId="0" borderId="3" xfId="1" applyFont="1" applyBorder="1" applyAlignment="1">
      <alignment horizontal="right"/>
    </xf>
    <xf numFmtId="1" fontId="1" fillId="3" borderId="5" xfId="1" applyNumberFormat="1" applyFont="1" applyFill="1" applyBorder="1"/>
    <xf numFmtId="0" fontId="5" fillId="0" borderId="3" xfId="1" applyFont="1" applyBorder="1" applyAlignment="1">
      <alignment horizontal="right" vertical="center" wrapText="1"/>
    </xf>
    <xf numFmtId="1" fontId="1" fillId="3" borderId="5" xfId="1" applyNumberFormat="1" applyFont="1" applyFill="1" applyBorder="1" applyProtection="1"/>
    <xf numFmtId="0" fontId="2" fillId="2" borderId="2" xfId="1" applyFont="1" applyFill="1" applyBorder="1" applyAlignment="1">
      <alignment horizontal="center"/>
    </xf>
    <xf numFmtId="0" fontId="5" fillId="0" borderId="9" xfId="1" applyFont="1" applyBorder="1" applyAlignment="1">
      <alignment horizontal="right" vertical="center" wrapText="1"/>
    </xf>
    <xf numFmtId="1" fontId="1" fillId="3" borderId="6" xfId="1" applyNumberFormat="1" applyFont="1" applyFill="1" applyBorder="1"/>
    <xf numFmtId="1" fontId="1" fillId="0" borderId="31" xfId="1" applyNumberFormat="1" applyFill="1" applyBorder="1" applyProtection="1">
      <protection locked="0"/>
    </xf>
    <xf numFmtId="0" fontId="4" fillId="0" borderId="12" xfId="0" applyFont="1" applyBorder="1"/>
    <xf numFmtId="0" fontId="0" fillId="0" borderId="9" xfId="0" applyBorder="1"/>
    <xf numFmtId="1" fontId="2" fillId="0" borderId="1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4" borderId="4" xfId="0" applyNumberFormat="1" applyFont="1" applyFill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1" fillId="4" borderId="4" xfId="2" applyNumberFormat="1" applyFont="1" applyFill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0" fillId="4" borderId="35" xfId="0" applyNumberFormat="1" applyFont="1" applyFill="1" applyBorder="1" applyAlignment="1">
      <alignment horizontal="center"/>
    </xf>
    <xf numFmtId="1" fontId="1" fillId="4" borderId="35" xfId="2" applyNumberFormat="1" applyFont="1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1" fontId="0" fillId="4" borderId="5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2" borderId="32" xfId="1" applyFont="1" applyFill="1" applyBorder="1" applyAlignment="1">
      <alignment horizontal="center" vertical="center" wrapText="1"/>
    </xf>
    <xf numFmtId="0" fontId="6" fillId="2" borderId="33" xfId="1" applyFont="1" applyFill="1" applyBorder="1" applyAlignment="1">
      <alignment horizontal="center" vertical="center" wrapText="1"/>
    </xf>
    <xf numFmtId="0" fontId="2" fillId="2" borderId="28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29" xfId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17">
    <dxf>
      <font>
        <color theme="1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rawford/Documents/Dropbox/CAP/00-MER-001/A3/DEWG_MER%20Metric%20Mod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rawford/Documents/Dropbox/CAP/00-MER-001/A3/MDWg%20Metric%20Model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rawford/Documents/Dropbox/CAP/00-MER-001/A3/NCWG%20FY18%20Metric%20Model%2030May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rawford/Documents/Dropbox/CAP/00-MER-001/A3/SCWG%20Metric%20Model%202018%20Draf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rawford/Documents/Dropbox/CAP/00-MER-001/A3/VAWG%20Metric%20Mode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rawford/Documents/Dropbox/CAP/00-MER-001/A3/20170614%20MER%20Metric%20Model_WVW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Goals"/>
      <sheetName val="Additional Goals"/>
      <sheetName val="Additional Metrics"/>
      <sheetName val="Calculate Requirement"/>
      <sheetName val="Master Model"/>
      <sheetName val="Large SAR Mission"/>
      <sheetName val="Large SAR Div Bases"/>
      <sheetName val="Medium SAR Mission"/>
      <sheetName val="Small SAR Mission"/>
      <sheetName val="UDF Mission"/>
      <sheetName val="Large DR Mission"/>
      <sheetName val="Small DR Mission"/>
      <sheetName val="Missing Person"/>
    </sheetNames>
    <sheetDataSet>
      <sheetData sheetId="0" refreshError="1"/>
      <sheetData sheetId="1">
        <row r="6">
          <cell r="B6">
            <v>12</v>
          </cell>
        </row>
        <row r="13">
          <cell r="B13">
            <v>3</v>
          </cell>
        </row>
        <row r="26">
          <cell r="B26">
            <v>16</v>
          </cell>
        </row>
        <row r="27">
          <cell r="B27">
            <v>39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Goals"/>
      <sheetName val="Additional Goals"/>
      <sheetName val="Additional Metrics"/>
      <sheetName val="Calculate Requirement"/>
      <sheetName val="Master Model"/>
      <sheetName val="Large SAR Mission"/>
      <sheetName val="Large SAR Div Bases"/>
      <sheetName val="Medium SAR Mission"/>
      <sheetName val="Small SAR Mission"/>
      <sheetName val="UDF Mission"/>
      <sheetName val="Large DR Mission"/>
      <sheetName val="Small DR Mission"/>
      <sheetName val="Missing Person"/>
    </sheetNames>
    <sheetDataSet>
      <sheetData sheetId="0" refreshError="1"/>
      <sheetData sheetId="1">
        <row r="6">
          <cell r="B6">
            <v>23</v>
          </cell>
        </row>
        <row r="13">
          <cell r="B13">
            <v>21</v>
          </cell>
        </row>
        <row r="26">
          <cell r="B26">
            <v>26</v>
          </cell>
        </row>
        <row r="27">
          <cell r="B27">
            <v>68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Goals"/>
      <sheetName val="Additional Goals"/>
      <sheetName val="Additional Metrics"/>
      <sheetName val="Calculate Requirement"/>
      <sheetName val="Master Model"/>
      <sheetName val="Large SAR Mission"/>
      <sheetName val="Large SAR Div Bases"/>
      <sheetName val="Medium SAR Mission"/>
      <sheetName val="Small SAR Mission"/>
      <sheetName val="UDF Mission"/>
      <sheetName val="Large DR Mission"/>
      <sheetName val="Small DR Mission"/>
      <sheetName val="Sheet1"/>
      <sheetName val="Missing Person"/>
    </sheetNames>
    <sheetDataSet>
      <sheetData sheetId="0" refreshError="1"/>
      <sheetData sheetId="1">
        <row r="6">
          <cell r="B6">
            <v>69</v>
          </cell>
        </row>
        <row r="13">
          <cell r="B13">
            <v>5</v>
          </cell>
        </row>
        <row r="26">
          <cell r="B26">
            <v>87</v>
          </cell>
        </row>
        <row r="27">
          <cell r="B27">
            <v>144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Goals"/>
      <sheetName val="Additional Goals"/>
      <sheetName val="Additional Metrics"/>
      <sheetName val="Calculate Requirement"/>
      <sheetName val="Master Model"/>
      <sheetName val="Large SAR Mission"/>
      <sheetName val="Large SAR Div Bases"/>
      <sheetName val="Medium SAR Mission"/>
      <sheetName val="Small SAR Mission"/>
      <sheetName val="UDF Mission"/>
      <sheetName val="Large DR Mission"/>
      <sheetName val="Small DR Mission"/>
      <sheetName val="Missing Person"/>
    </sheetNames>
    <sheetDataSet>
      <sheetData sheetId="0" refreshError="1"/>
      <sheetData sheetId="1">
        <row r="6">
          <cell r="B6">
            <v>15</v>
          </cell>
        </row>
        <row r="13">
          <cell r="B13">
            <v>3</v>
          </cell>
        </row>
        <row r="26">
          <cell r="B26">
            <v>30</v>
          </cell>
        </row>
        <row r="27">
          <cell r="B27">
            <v>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Goals"/>
      <sheetName val="Additional Goals"/>
      <sheetName val="Additional Metrics"/>
      <sheetName val="Calculate Requirement"/>
      <sheetName val="Master Model"/>
      <sheetName val="Large SAR Mission"/>
      <sheetName val="Large SAR Div Bases"/>
      <sheetName val="Medium SAR Mission"/>
      <sheetName val="Small SAR Mission"/>
      <sheetName val="UDF Mission"/>
      <sheetName val="Large DR Mission"/>
      <sheetName val="Small DR Mission"/>
      <sheetName val="Missing Person"/>
    </sheetNames>
    <sheetDataSet>
      <sheetData sheetId="0" refreshError="1"/>
      <sheetData sheetId="1">
        <row r="6">
          <cell r="B6">
            <v>58</v>
          </cell>
        </row>
        <row r="13">
          <cell r="B13">
            <v>11</v>
          </cell>
        </row>
        <row r="26">
          <cell r="B26">
            <v>49</v>
          </cell>
        </row>
        <row r="27">
          <cell r="B27">
            <v>170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Goals"/>
      <sheetName val="Additional Goals"/>
      <sheetName val="Additional Metrics"/>
      <sheetName val="Calculate Requirement"/>
      <sheetName val="Master Model"/>
      <sheetName val="Large SAR Mission"/>
      <sheetName val="Large SAR Div Bases"/>
      <sheetName val="Medium SAR Mission"/>
      <sheetName val="Small SAR Mission"/>
      <sheetName val="UDF Mission"/>
      <sheetName val="Large DR Mission"/>
      <sheetName val="Small DR Mission"/>
      <sheetName val="Missing Person"/>
    </sheetNames>
    <sheetDataSet>
      <sheetData sheetId="0" refreshError="1"/>
      <sheetData sheetId="1">
        <row r="6">
          <cell r="B6">
            <v>23</v>
          </cell>
        </row>
        <row r="13">
          <cell r="B13">
            <v>1</v>
          </cell>
        </row>
        <row r="26">
          <cell r="B26">
            <v>20</v>
          </cell>
        </row>
        <row r="27">
          <cell r="B27">
            <v>32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0"/>
  <sheetViews>
    <sheetView tabSelected="1" topLeftCell="A8" workbookViewId="0">
      <pane xSplit="1" topLeftCell="K1" activePane="topRight" state="frozen"/>
      <selection pane="topRight" activeCell="A27" sqref="A27:XFD27"/>
    </sheetView>
  </sheetViews>
  <sheetFormatPr defaultColWidth="8.81640625" defaultRowHeight="14.5" x14ac:dyDescent="0.35"/>
  <cols>
    <col min="1" max="1" width="41.7265625" customWidth="1"/>
    <col min="2" max="21" width="10.7265625" customWidth="1"/>
  </cols>
  <sheetData>
    <row r="1" spans="1:22" x14ac:dyDescent="0.35">
      <c r="A1" s="48"/>
      <c r="B1" s="71" t="s">
        <v>0</v>
      </c>
      <c r="C1" s="72"/>
      <c r="D1" s="73"/>
      <c r="E1" s="71" t="s">
        <v>2</v>
      </c>
      <c r="F1" s="72"/>
      <c r="G1" s="73"/>
      <c r="H1" s="71" t="s">
        <v>3</v>
      </c>
      <c r="I1" s="72"/>
      <c r="J1" s="73"/>
      <c r="K1" s="71" t="s">
        <v>4</v>
      </c>
      <c r="L1" s="72"/>
      <c r="M1" s="73"/>
      <c r="N1" s="71" t="s">
        <v>5</v>
      </c>
      <c r="O1" s="72"/>
      <c r="P1" s="73"/>
      <c r="Q1" s="71" t="s">
        <v>6</v>
      </c>
      <c r="R1" s="72"/>
      <c r="S1" s="73"/>
      <c r="T1" s="71" t="s">
        <v>7</v>
      </c>
      <c r="U1" s="72"/>
      <c r="V1" s="73"/>
    </row>
    <row r="2" spans="1:22" x14ac:dyDescent="0.35">
      <c r="A2" s="8" t="s">
        <v>8</v>
      </c>
      <c r="B2" s="16">
        <v>43190</v>
      </c>
      <c r="C2" s="15" t="s">
        <v>1</v>
      </c>
      <c r="D2" s="14" t="s">
        <v>77</v>
      </c>
      <c r="E2" s="16">
        <v>43190</v>
      </c>
      <c r="F2" s="15" t="s">
        <v>1</v>
      </c>
      <c r="G2" s="14" t="s">
        <v>77</v>
      </c>
      <c r="H2" s="16">
        <v>43190</v>
      </c>
      <c r="I2" s="15" t="s">
        <v>1</v>
      </c>
      <c r="J2" s="14" t="s">
        <v>77</v>
      </c>
      <c r="K2" s="16">
        <v>43190</v>
      </c>
      <c r="L2" s="15" t="s">
        <v>1</v>
      </c>
      <c r="M2" s="14" t="s">
        <v>77</v>
      </c>
      <c r="N2" s="16">
        <v>43190</v>
      </c>
      <c r="O2" s="15" t="s">
        <v>1</v>
      </c>
      <c r="P2" s="14" t="s">
        <v>77</v>
      </c>
      <c r="Q2" s="16">
        <v>43190</v>
      </c>
      <c r="R2" s="15" t="s">
        <v>1</v>
      </c>
      <c r="S2" s="14" t="s">
        <v>77</v>
      </c>
      <c r="T2" s="16">
        <v>43190</v>
      </c>
      <c r="U2" s="15" t="s">
        <v>1</v>
      </c>
      <c r="V2" s="14" t="s">
        <v>77</v>
      </c>
    </row>
    <row r="3" spans="1:22" ht="16" thickBot="1" x14ac:dyDescent="0.4">
      <c r="A3" s="10" t="s">
        <v>9</v>
      </c>
      <c r="B3" s="9">
        <v>181</v>
      </c>
      <c r="C3" s="7">
        <v>130.9</v>
      </c>
      <c r="D3" s="6">
        <f>B3-C3</f>
        <v>50.099999999999994</v>
      </c>
      <c r="E3" s="56">
        <v>156</v>
      </c>
      <c r="F3" s="7">
        <v>197.28</v>
      </c>
      <c r="G3" s="6">
        <f>E3-F3</f>
        <v>-41.28</v>
      </c>
      <c r="H3" s="56">
        <v>537</v>
      </c>
      <c r="I3" s="57">
        <v>500</v>
      </c>
      <c r="J3" s="50">
        <f t="shared" ref="J3:J66" si="0">H3-I3</f>
        <v>37</v>
      </c>
      <c r="K3" s="56">
        <v>826</v>
      </c>
      <c r="L3" s="7">
        <v>780.03000000000009</v>
      </c>
      <c r="M3" s="2">
        <f>K3-L3</f>
        <v>45.969999999999914</v>
      </c>
      <c r="N3" s="58">
        <v>347</v>
      </c>
      <c r="O3" s="59">
        <v>336.82500000000005</v>
      </c>
      <c r="P3" s="6">
        <f>N3-O3</f>
        <v>10.174999999999955</v>
      </c>
      <c r="Q3" s="56">
        <v>765</v>
      </c>
      <c r="R3" s="7">
        <v>693.36000000000013</v>
      </c>
      <c r="S3" s="2">
        <f>Q3-R3</f>
        <v>71.639999999999873</v>
      </c>
      <c r="T3" s="60">
        <v>240</v>
      </c>
      <c r="U3" s="59">
        <v>239.39999999999998</v>
      </c>
      <c r="V3" s="50">
        <f>T3-U3</f>
        <v>0.60000000000002274</v>
      </c>
    </row>
    <row r="4" spans="1:22" ht="16" thickBot="1" x14ac:dyDescent="0.4">
      <c r="A4" s="11" t="s">
        <v>10</v>
      </c>
      <c r="B4" s="9">
        <v>1</v>
      </c>
      <c r="C4" s="7">
        <v>1</v>
      </c>
      <c r="D4" s="6">
        <f t="shared" ref="D4:D67" si="1">B4-C4</f>
        <v>0</v>
      </c>
      <c r="E4" s="61">
        <v>17</v>
      </c>
      <c r="F4" s="7">
        <v>20</v>
      </c>
      <c r="G4" s="17">
        <f t="shared" ref="G4:G5" si="2">E4-F4</f>
        <v>-3</v>
      </c>
      <c r="H4" s="61">
        <v>26</v>
      </c>
      <c r="I4" s="62">
        <v>27.5</v>
      </c>
      <c r="J4" s="50">
        <f t="shared" si="0"/>
        <v>-1.5</v>
      </c>
      <c r="K4" s="61">
        <v>73</v>
      </c>
      <c r="L4" s="7">
        <v>33</v>
      </c>
      <c r="M4" s="3">
        <f t="shared" ref="M4:M5" si="3">K4-L4</f>
        <v>40</v>
      </c>
      <c r="N4" s="58">
        <v>0</v>
      </c>
      <c r="O4" s="63">
        <v>8</v>
      </c>
      <c r="P4" s="17">
        <f t="shared" ref="P4:P5" si="4">N4-O4</f>
        <v>-8</v>
      </c>
      <c r="Q4" s="61">
        <v>44</v>
      </c>
      <c r="R4" s="7">
        <v>55</v>
      </c>
      <c r="S4" s="3">
        <f t="shared" ref="S4:S5" si="5">Q4-R4</f>
        <v>-11</v>
      </c>
      <c r="T4" s="60">
        <v>36</v>
      </c>
      <c r="U4" s="63">
        <v>40</v>
      </c>
      <c r="V4" s="51">
        <f t="shared" ref="V4:V5" si="6">T4-U4</f>
        <v>-4</v>
      </c>
    </row>
    <row r="5" spans="1:22" ht="15.5" x14ac:dyDescent="0.35">
      <c r="A5" s="11" t="s">
        <v>11</v>
      </c>
      <c r="B5" s="9">
        <v>2</v>
      </c>
      <c r="C5" s="7">
        <v>0</v>
      </c>
      <c r="D5" s="6">
        <f t="shared" si="1"/>
        <v>2</v>
      </c>
      <c r="E5" s="61">
        <v>2</v>
      </c>
      <c r="F5" s="7">
        <v>10</v>
      </c>
      <c r="G5" s="17">
        <f t="shared" si="2"/>
        <v>-8</v>
      </c>
      <c r="H5" s="61">
        <v>4</v>
      </c>
      <c r="I5" s="62">
        <v>0</v>
      </c>
      <c r="J5" s="50">
        <f t="shared" si="0"/>
        <v>4</v>
      </c>
      <c r="K5" s="61">
        <v>5</v>
      </c>
      <c r="L5" s="7">
        <v>0</v>
      </c>
      <c r="M5" s="3">
        <f t="shared" si="3"/>
        <v>5</v>
      </c>
      <c r="N5" s="58">
        <v>1</v>
      </c>
      <c r="O5" s="63">
        <v>0</v>
      </c>
      <c r="P5" s="17">
        <f t="shared" si="4"/>
        <v>1</v>
      </c>
      <c r="Q5" s="61">
        <v>1</v>
      </c>
      <c r="R5" s="7">
        <v>0</v>
      </c>
      <c r="S5" s="3">
        <f t="shared" si="5"/>
        <v>1</v>
      </c>
      <c r="T5" s="60">
        <v>15</v>
      </c>
      <c r="U5" s="63">
        <v>17</v>
      </c>
      <c r="V5" s="51">
        <f t="shared" si="6"/>
        <v>-2</v>
      </c>
    </row>
    <row r="6" spans="1:22" ht="15.5" x14ac:dyDescent="0.35">
      <c r="A6" s="11" t="s">
        <v>12</v>
      </c>
      <c r="B6" s="9">
        <v>9</v>
      </c>
      <c r="C6" s="7">
        <v>14.399999999999999</v>
      </c>
      <c r="D6" s="6">
        <f t="shared" si="1"/>
        <v>-5.3999999999999986</v>
      </c>
      <c r="E6" s="61">
        <v>14</v>
      </c>
      <c r="F6" s="7">
        <v>14.399999999999999</v>
      </c>
      <c r="G6" s="6">
        <f>E6-F6</f>
        <v>-0.39999999999999858</v>
      </c>
      <c r="H6" s="61">
        <v>14</v>
      </c>
      <c r="I6" s="62">
        <v>36</v>
      </c>
      <c r="J6" s="50">
        <f t="shared" si="0"/>
        <v>-22</v>
      </c>
      <c r="K6" s="61">
        <v>42</v>
      </c>
      <c r="L6" s="7">
        <v>36</v>
      </c>
      <c r="M6" s="4">
        <f>K6-L6</f>
        <v>6</v>
      </c>
      <c r="N6" s="58">
        <v>14</v>
      </c>
      <c r="O6" s="63">
        <v>18</v>
      </c>
      <c r="P6" s="6">
        <f>N6-O6</f>
        <v>-4</v>
      </c>
      <c r="Q6" s="61">
        <v>37</v>
      </c>
      <c r="R6" s="7">
        <v>36</v>
      </c>
      <c r="S6" s="4">
        <f>Q6-R6</f>
        <v>1</v>
      </c>
      <c r="T6" s="60">
        <v>13</v>
      </c>
      <c r="U6" s="63">
        <v>19.2</v>
      </c>
      <c r="V6" s="50">
        <f>T6-U6</f>
        <v>-6.1999999999999993</v>
      </c>
    </row>
    <row r="7" spans="1:22" ht="15.5" x14ac:dyDescent="0.35">
      <c r="A7" s="11" t="s">
        <v>13</v>
      </c>
      <c r="B7" s="9">
        <v>13</v>
      </c>
      <c r="C7" s="7">
        <v>18</v>
      </c>
      <c r="D7" s="6">
        <f t="shared" si="1"/>
        <v>-5</v>
      </c>
      <c r="E7" s="61">
        <v>10</v>
      </c>
      <c r="F7" s="7">
        <v>22.5</v>
      </c>
      <c r="G7" s="6">
        <f>E7-F7</f>
        <v>-12.5</v>
      </c>
      <c r="H7" s="61">
        <v>26</v>
      </c>
      <c r="I7" s="62">
        <v>33</v>
      </c>
      <c r="J7" s="50">
        <f t="shared" si="0"/>
        <v>-7</v>
      </c>
      <c r="K7" s="61">
        <v>105</v>
      </c>
      <c r="L7" s="7">
        <v>63</v>
      </c>
      <c r="M7" s="4">
        <f>K7-L7</f>
        <v>42</v>
      </c>
      <c r="N7" s="58">
        <v>10</v>
      </c>
      <c r="O7" s="63">
        <v>30</v>
      </c>
      <c r="P7" s="6">
        <f>N7-O7</f>
        <v>-20</v>
      </c>
      <c r="Q7" s="61">
        <v>46</v>
      </c>
      <c r="R7" s="7">
        <v>63</v>
      </c>
      <c r="S7" s="4">
        <f>Q7-R7</f>
        <v>-17</v>
      </c>
      <c r="T7" s="60">
        <v>28</v>
      </c>
      <c r="U7" s="63">
        <v>27</v>
      </c>
      <c r="V7" s="50">
        <f>T7-U7</f>
        <v>1</v>
      </c>
    </row>
    <row r="8" spans="1:22" ht="15.5" x14ac:dyDescent="0.35">
      <c r="A8" s="11" t="s">
        <v>14</v>
      </c>
      <c r="B8" s="9">
        <v>6</v>
      </c>
      <c r="C8" s="7">
        <v>0</v>
      </c>
      <c r="D8" s="6">
        <f t="shared" si="1"/>
        <v>6</v>
      </c>
      <c r="E8" s="61">
        <v>39</v>
      </c>
      <c r="F8" s="7">
        <v>0</v>
      </c>
      <c r="G8" s="6">
        <f>E8-F8</f>
        <v>39</v>
      </c>
      <c r="H8" s="61">
        <v>18</v>
      </c>
      <c r="I8" s="62">
        <v>0</v>
      </c>
      <c r="J8" s="50">
        <f t="shared" si="0"/>
        <v>18</v>
      </c>
      <c r="K8" s="61">
        <v>77</v>
      </c>
      <c r="L8" s="7">
        <v>0</v>
      </c>
      <c r="M8" s="4">
        <f>K8-L8</f>
        <v>77</v>
      </c>
      <c r="N8" s="58">
        <v>56</v>
      </c>
      <c r="O8" s="63">
        <v>0</v>
      </c>
      <c r="P8" s="6">
        <f>N8-O8</f>
        <v>56</v>
      </c>
      <c r="Q8" s="61">
        <v>37</v>
      </c>
      <c r="R8" s="7">
        <v>0</v>
      </c>
      <c r="S8" s="4">
        <f>Q8-R8</f>
        <v>37</v>
      </c>
      <c r="T8" s="60">
        <v>13</v>
      </c>
      <c r="U8" s="63">
        <v>15</v>
      </c>
      <c r="V8" s="50">
        <f>T8-U8</f>
        <v>-2</v>
      </c>
    </row>
    <row r="9" spans="1:22" ht="15.5" x14ac:dyDescent="0.35">
      <c r="A9" s="11" t="s">
        <v>15</v>
      </c>
      <c r="B9" s="9">
        <v>4</v>
      </c>
      <c r="C9" s="7">
        <v>6</v>
      </c>
      <c r="D9" s="6">
        <f t="shared" si="1"/>
        <v>-2</v>
      </c>
      <c r="E9" s="61">
        <v>9</v>
      </c>
      <c r="F9" s="7">
        <v>6</v>
      </c>
      <c r="G9" s="6">
        <f>E9-F9</f>
        <v>3</v>
      </c>
      <c r="H9" s="61">
        <v>22</v>
      </c>
      <c r="I9" s="62">
        <v>18</v>
      </c>
      <c r="J9" s="50">
        <f t="shared" si="0"/>
        <v>4</v>
      </c>
      <c r="K9" s="61">
        <v>46</v>
      </c>
      <c r="L9" s="7">
        <v>36</v>
      </c>
      <c r="M9" s="4">
        <f>K9-L9</f>
        <v>10</v>
      </c>
      <c r="N9" s="58">
        <v>12</v>
      </c>
      <c r="O9" s="63">
        <v>18</v>
      </c>
      <c r="P9" s="6">
        <f>N9-O9</f>
        <v>-6</v>
      </c>
      <c r="Q9" s="61">
        <v>33</v>
      </c>
      <c r="R9" s="7">
        <v>36</v>
      </c>
      <c r="S9" s="4">
        <f>Q9-R9</f>
        <v>-3</v>
      </c>
      <c r="T9" s="60">
        <v>11</v>
      </c>
      <c r="U9" s="63">
        <v>12</v>
      </c>
      <c r="V9" s="50">
        <f>T9-U9</f>
        <v>-1</v>
      </c>
    </row>
    <row r="10" spans="1:22" ht="15.5" x14ac:dyDescent="0.35">
      <c r="A10" s="11" t="s">
        <v>16</v>
      </c>
      <c r="B10" s="9">
        <v>1</v>
      </c>
      <c r="C10" s="7">
        <v>4</v>
      </c>
      <c r="D10" s="6">
        <f t="shared" si="1"/>
        <v>-3</v>
      </c>
      <c r="E10" s="61">
        <v>3</v>
      </c>
      <c r="F10" s="7">
        <v>4</v>
      </c>
      <c r="G10" s="6">
        <f t="shared" ref="G10:G70" si="7">E10-F10</f>
        <v>-1</v>
      </c>
      <c r="H10" s="61">
        <v>3</v>
      </c>
      <c r="I10" s="62">
        <v>6</v>
      </c>
      <c r="J10" s="50">
        <f t="shared" si="0"/>
        <v>-3</v>
      </c>
      <c r="K10" s="61">
        <v>23</v>
      </c>
      <c r="L10" s="7">
        <v>10</v>
      </c>
      <c r="M10" s="4">
        <f t="shared" ref="M10:M44" si="8">K10-L10</f>
        <v>13</v>
      </c>
      <c r="N10" s="58">
        <v>3</v>
      </c>
      <c r="O10" s="63">
        <v>4</v>
      </c>
      <c r="P10" s="6">
        <f t="shared" ref="P10:P70" si="9">N10-O10</f>
        <v>-1</v>
      </c>
      <c r="Q10" s="61">
        <v>6</v>
      </c>
      <c r="R10" s="7">
        <v>10</v>
      </c>
      <c r="S10" s="4">
        <f t="shared" ref="S10:S70" si="10">Q10-R10</f>
        <v>-4</v>
      </c>
      <c r="T10" s="60">
        <v>5</v>
      </c>
      <c r="U10" s="63">
        <v>8</v>
      </c>
      <c r="V10" s="50">
        <f t="shared" ref="V10:V70" si="11">T10-U10</f>
        <v>-3</v>
      </c>
    </row>
    <row r="11" spans="1:22" ht="15.5" x14ac:dyDescent="0.35">
      <c r="A11" s="11" t="s">
        <v>17</v>
      </c>
      <c r="B11" s="9">
        <v>8</v>
      </c>
      <c r="C11" s="7">
        <v>18</v>
      </c>
      <c r="D11" s="6">
        <f t="shared" si="1"/>
        <v>-10</v>
      </c>
      <c r="E11" s="61">
        <v>13</v>
      </c>
      <c r="F11" s="7">
        <v>18</v>
      </c>
      <c r="G11" s="6">
        <f t="shared" si="7"/>
        <v>-5</v>
      </c>
      <c r="H11" s="61">
        <v>31</v>
      </c>
      <c r="I11" s="62">
        <v>50</v>
      </c>
      <c r="J11" s="50">
        <f t="shared" si="0"/>
        <v>-19</v>
      </c>
      <c r="K11" s="61">
        <v>70</v>
      </c>
      <c r="L11" s="7">
        <v>72</v>
      </c>
      <c r="M11" s="4">
        <f t="shared" si="8"/>
        <v>-2</v>
      </c>
      <c r="N11" s="58">
        <v>33</v>
      </c>
      <c r="O11" s="63">
        <v>14.4</v>
      </c>
      <c r="P11" s="6">
        <f t="shared" si="9"/>
        <v>18.600000000000001</v>
      </c>
      <c r="Q11" s="61">
        <v>69</v>
      </c>
      <c r="R11" s="7">
        <v>72</v>
      </c>
      <c r="S11" s="4">
        <f t="shared" si="10"/>
        <v>-3</v>
      </c>
      <c r="T11" s="60">
        <v>13</v>
      </c>
      <c r="U11" s="63">
        <v>16</v>
      </c>
      <c r="V11" s="50">
        <f t="shared" si="11"/>
        <v>-3</v>
      </c>
    </row>
    <row r="12" spans="1:22" ht="15.5" x14ac:dyDescent="0.35">
      <c r="A12" s="11" t="s">
        <v>18</v>
      </c>
      <c r="B12" s="9">
        <v>1</v>
      </c>
      <c r="C12" s="7">
        <v>6</v>
      </c>
      <c r="D12" s="6">
        <f t="shared" si="1"/>
        <v>-5</v>
      </c>
      <c r="E12" s="61">
        <v>2</v>
      </c>
      <c r="F12" s="7">
        <v>6</v>
      </c>
      <c r="G12" s="6">
        <f t="shared" si="7"/>
        <v>-4</v>
      </c>
      <c r="H12" s="61">
        <v>7</v>
      </c>
      <c r="I12" s="62">
        <v>15</v>
      </c>
      <c r="J12" s="50">
        <f t="shared" si="0"/>
        <v>-8</v>
      </c>
      <c r="K12" s="61">
        <v>20</v>
      </c>
      <c r="L12" s="7">
        <v>18</v>
      </c>
      <c r="M12" s="4">
        <f t="shared" si="8"/>
        <v>2</v>
      </c>
      <c r="N12" s="58">
        <v>3</v>
      </c>
      <c r="O12" s="63">
        <v>4.8000000000000007</v>
      </c>
      <c r="P12" s="6">
        <f t="shared" si="9"/>
        <v>-1.8000000000000007</v>
      </c>
      <c r="Q12" s="61">
        <v>16</v>
      </c>
      <c r="R12" s="7">
        <v>18</v>
      </c>
      <c r="S12" s="4">
        <f t="shared" si="10"/>
        <v>-2</v>
      </c>
      <c r="T12" s="60">
        <v>5</v>
      </c>
      <c r="U12" s="63">
        <v>8</v>
      </c>
      <c r="V12" s="50">
        <f t="shared" si="11"/>
        <v>-3</v>
      </c>
    </row>
    <row r="13" spans="1:22" ht="15.5" x14ac:dyDescent="0.35">
      <c r="A13" s="11" t="s">
        <v>19</v>
      </c>
      <c r="B13" s="9">
        <v>6</v>
      </c>
      <c r="C13" s="7">
        <v>14.399999999999999</v>
      </c>
      <c r="D13" s="6">
        <f t="shared" si="1"/>
        <v>-8.3999999999999986</v>
      </c>
      <c r="E13" s="61">
        <v>6</v>
      </c>
      <c r="F13" s="7">
        <v>14.399999999999999</v>
      </c>
      <c r="G13" s="6">
        <f t="shared" si="7"/>
        <v>-8.3999999999999986</v>
      </c>
      <c r="H13" s="61">
        <v>12</v>
      </c>
      <c r="I13" s="62">
        <v>20</v>
      </c>
      <c r="J13" s="50">
        <f t="shared" si="0"/>
        <v>-8</v>
      </c>
      <c r="K13" s="61">
        <v>39</v>
      </c>
      <c r="L13" s="7">
        <v>36</v>
      </c>
      <c r="M13" s="4">
        <f t="shared" si="8"/>
        <v>3</v>
      </c>
      <c r="N13" s="58">
        <v>9</v>
      </c>
      <c r="O13" s="63">
        <v>12</v>
      </c>
      <c r="P13" s="6">
        <f t="shared" si="9"/>
        <v>-3</v>
      </c>
      <c r="Q13" s="61">
        <v>33</v>
      </c>
      <c r="R13" s="7">
        <v>36</v>
      </c>
      <c r="S13" s="4">
        <f t="shared" si="10"/>
        <v>-3</v>
      </c>
      <c r="T13" s="60">
        <v>15</v>
      </c>
      <c r="U13" s="63">
        <v>19.2</v>
      </c>
      <c r="V13" s="50">
        <f t="shared" si="11"/>
        <v>-4.1999999999999993</v>
      </c>
    </row>
    <row r="14" spans="1:22" ht="15.5" x14ac:dyDescent="0.35">
      <c r="A14" s="11" t="s">
        <v>20</v>
      </c>
      <c r="B14" s="9">
        <v>2</v>
      </c>
      <c r="C14" s="7">
        <v>0</v>
      </c>
      <c r="D14" s="6">
        <f t="shared" si="1"/>
        <v>2</v>
      </c>
      <c r="E14" s="61">
        <v>6</v>
      </c>
      <c r="F14" s="7">
        <v>3.75</v>
      </c>
      <c r="G14" s="6">
        <f t="shared" si="7"/>
        <v>2.25</v>
      </c>
      <c r="H14" s="61">
        <v>22</v>
      </c>
      <c r="I14" s="62">
        <v>26.25</v>
      </c>
      <c r="J14" s="50">
        <f t="shared" si="0"/>
        <v>-4.25</v>
      </c>
      <c r="K14" s="61">
        <v>6</v>
      </c>
      <c r="L14" s="7">
        <v>6.875</v>
      </c>
      <c r="M14" s="4">
        <f t="shared" si="8"/>
        <v>-0.875</v>
      </c>
      <c r="N14" s="58">
        <v>3</v>
      </c>
      <c r="O14" s="63">
        <v>3.75</v>
      </c>
      <c r="P14" s="6">
        <f t="shared" si="9"/>
        <v>-0.75</v>
      </c>
      <c r="Q14" s="61">
        <v>14</v>
      </c>
      <c r="R14" s="7">
        <v>13.75</v>
      </c>
      <c r="S14" s="4">
        <f t="shared" si="10"/>
        <v>0.25</v>
      </c>
      <c r="T14" s="60">
        <v>1</v>
      </c>
      <c r="U14" s="63">
        <v>2.5</v>
      </c>
      <c r="V14" s="50">
        <f t="shared" si="11"/>
        <v>-1.5</v>
      </c>
    </row>
    <row r="15" spans="1:22" ht="15.5" x14ac:dyDescent="0.35">
      <c r="A15" s="11" t="s">
        <v>21</v>
      </c>
      <c r="B15" s="9">
        <v>10</v>
      </c>
      <c r="C15" s="7">
        <v>18</v>
      </c>
      <c r="D15" s="6">
        <f t="shared" si="1"/>
        <v>-8</v>
      </c>
      <c r="E15" s="61">
        <v>10</v>
      </c>
      <c r="F15" s="7">
        <v>4.5</v>
      </c>
      <c r="G15" s="6">
        <f t="shared" si="7"/>
        <v>5.5</v>
      </c>
      <c r="H15" s="61">
        <v>31</v>
      </c>
      <c r="I15" s="62">
        <v>40</v>
      </c>
      <c r="J15" s="50">
        <f t="shared" si="0"/>
        <v>-9</v>
      </c>
      <c r="K15" s="61">
        <v>76</v>
      </c>
      <c r="L15" s="7">
        <v>54</v>
      </c>
      <c r="M15" s="4">
        <f t="shared" si="8"/>
        <v>22</v>
      </c>
      <c r="N15" s="58">
        <v>18</v>
      </c>
      <c r="O15" s="63">
        <v>30</v>
      </c>
      <c r="P15" s="6">
        <f t="shared" si="9"/>
        <v>-12</v>
      </c>
      <c r="Q15" s="61">
        <v>57</v>
      </c>
      <c r="R15" s="7">
        <v>64.8</v>
      </c>
      <c r="S15" s="4">
        <f t="shared" si="10"/>
        <v>-7.7999999999999972</v>
      </c>
      <c r="T15" s="60">
        <v>38</v>
      </c>
      <c r="U15" s="63">
        <v>42</v>
      </c>
      <c r="V15" s="50">
        <f t="shared" si="11"/>
        <v>-4</v>
      </c>
    </row>
    <row r="16" spans="1:22" ht="15.5" x14ac:dyDescent="0.35">
      <c r="A16" s="11" t="s">
        <v>22</v>
      </c>
      <c r="B16" s="9">
        <v>17</v>
      </c>
      <c r="C16" s="7">
        <v>36</v>
      </c>
      <c r="D16" s="6">
        <f t="shared" si="1"/>
        <v>-19</v>
      </c>
      <c r="E16" s="61">
        <v>7</v>
      </c>
      <c r="F16" s="7">
        <v>10.799999999999999</v>
      </c>
      <c r="G16" s="6">
        <f t="shared" si="7"/>
        <v>-3.7999999999999989</v>
      </c>
      <c r="H16" s="61">
        <v>42</v>
      </c>
      <c r="I16" s="62">
        <v>60</v>
      </c>
      <c r="J16" s="50">
        <f t="shared" si="0"/>
        <v>-18</v>
      </c>
      <c r="K16" s="61">
        <v>112</v>
      </c>
      <c r="L16" s="7">
        <v>86.399999999999991</v>
      </c>
      <c r="M16" s="4">
        <f t="shared" si="8"/>
        <v>25.600000000000009</v>
      </c>
      <c r="N16" s="58">
        <v>15</v>
      </c>
      <c r="O16" s="63">
        <v>24</v>
      </c>
      <c r="P16" s="6">
        <f t="shared" si="9"/>
        <v>-9</v>
      </c>
      <c r="Q16" s="61">
        <v>95</v>
      </c>
      <c r="R16" s="7">
        <v>86.399999999999991</v>
      </c>
      <c r="S16" s="4">
        <f t="shared" si="10"/>
        <v>8.6000000000000085</v>
      </c>
      <c r="T16" s="60">
        <v>17</v>
      </c>
      <c r="U16" s="63">
        <v>16.2</v>
      </c>
      <c r="V16" s="50">
        <f t="shared" si="11"/>
        <v>0.80000000000000071</v>
      </c>
    </row>
    <row r="17" spans="1:22" ht="15.5" x14ac:dyDescent="0.35">
      <c r="A17" s="11" t="s">
        <v>23</v>
      </c>
      <c r="B17" s="9">
        <v>30</v>
      </c>
      <c r="C17" s="7">
        <v>36</v>
      </c>
      <c r="D17" s="6">
        <f t="shared" si="1"/>
        <v>-6</v>
      </c>
      <c r="E17" s="61">
        <v>13</v>
      </c>
      <c r="F17" s="7">
        <v>14.4</v>
      </c>
      <c r="G17" s="6">
        <f t="shared" si="7"/>
        <v>-1.4000000000000004</v>
      </c>
      <c r="H17" s="61">
        <v>73</v>
      </c>
      <c r="I17" s="62">
        <v>90</v>
      </c>
      <c r="J17" s="50">
        <f t="shared" si="0"/>
        <v>-17</v>
      </c>
      <c r="K17" s="61">
        <v>155</v>
      </c>
      <c r="L17" s="7">
        <v>115.2</v>
      </c>
      <c r="M17" s="4">
        <f t="shared" si="8"/>
        <v>39.799999999999997</v>
      </c>
      <c r="N17" s="58">
        <v>30</v>
      </c>
      <c r="O17" s="63">
        <v>26.400000000000002</v>
      </c>
      <c r="P17" s="6">
        <f t="shared" si="9"/>
        <v>3.5999999999999979</v>
      </c>
      <c r="Q17" s="61">
        <v>117</v>
      </c>
      <c r="R17" s="55">
        <v>150</v>
      </c>
      <c r="S17" s="4">
        <f t="shared" si="10"/>
        <v>-33</v>
      </c>
      <c r="T17" s="60">
        <v>33</v>
      </c>
      <c r="U17" s="63">
        <v>32.4</v>
      </c>
      <c r="V17" s="50">
        <f t="shared" si="11"/>
        <v>0.60000000000000142</v>
      </c>
    </row>
    <row r="18" spans="1:22" ht="15.5" x14ac:dyDescent="0.35">
      <c r="A18" s="11" t="s">
        <v>24</v>
      </c>
      <c r="B18" s="9">
        <v>54</v>
      </c>
      <c r="C18" s="7">
        <v>64.8</v>
      </c>
      <c r="D18" s="6">
        <f t="shared" si="1"/>
        <v>-10.799999999999997</v>
      </c>
      <c r="E18" s="61">
        <v>25</v>
      </c>
      <c r="F18" s="7">
        <v>23.625</v>
      </c>
      <c r="G18" s="6">
        <f t="shared" si="7"/>
        <v>1.375</v>
      </c>
      <c r="H18" s="61">
        <v>102</v>
      </c>
      <c r="I18" s="62">
        <v>150</v>
      </c>
      <c r="J18" s="50">
        <f t="shared" si="0"/>
        <v>-48</v>
      </c>
      <c r="K18" s="61">
        <v>239</v>
      </c>
      <c r="L18" s="55">
        <v>160</v>
      </c>
      <c r="M18" s="4">
        <f t="shared" si="8"/>
        <v>79</v>
      </c>
      <c r="N18" s="58">
        <v>82</v>
      </c>
      <c r="O18" s="63">
        <v>108</v>
      </c>
      <c r="P18" s="6">
        <f t="shared" si="9"/>
        <v>-26</v>
      </c>
      <c r="Q18" s="61">
        <v>173</v>
      </c>
      <c r="R18" s="55">
        <v>302.39999999999998</v>
      </c>
      <c r="S18" s="4">
        <f t="shared" si="10"/>
        <v>-129.39999999999998</v>
      </c>
      <c r="T18" s="60">
        <v>90</v>
      </c>
      <c r="U18" s="63">
        <v>90</v>
      </c>
      <c r="V18" s="50">
        <f t="shared" si="11"/>
        <v>0</v>
      </c>
    </row>
    <row r="19" spans="1:22" ht="15.5" x14ac:dyDescent="0.35">
      <c r="A19" s="11" t="s">
        <v>25</v>
      </c>
      <c r="B19" s="9">
        <v>1</v>
      </c>
      <c r="C19" s="7">
        <v>2.4</v>
      </c>
      <c r="D19" s="6">
        <f t="shared" si="1"/>
        <v>-1.4</v>
      </c>
      <c r="E19" s="61">
        <v>1</v>
      </c>
      <c r="F19" s="7">
        <v>2.4</v>
      </c>
      <c r="G19" s="6">
        <f t="shared" si="7"/>
        <v>-1.4</v>
      </c>
      <c r="H19" s="61">
        <v>2</v>
      </c>
      <c r="I19" s="62">
        <v>4.8</v>
      </c>
      <c r="J19" s="50">
        <f t="shared" si="0"/>
        <v>-2.8</v>
      </c>
      <c r="K19" s="61">
        <v>4</v>
      </c>
      <c r="L19" s="55">
        <v>4</v>
      </c>
      <c r="M19" s="4">
        <f t="shared" si="8"/>
        <v>0</v>
      </c>
      <c r="N19" s="58">
        <v>2</v>
      </c>
      <c r="O19" s="63">
        <v>2</v>
      </c>
      <c r="P19" s="6">
        <f t="shared" si="9"/>
        <v>0</v>
      </c>
      <c r="Q19" s="61">
        <v>4</v>
      </c>
      <c r="R19" s="7">
        <v>6</v>
      </c>
      <c r="S19" s="4">
        <f t="shared" si="10"/>
        <v>-2</v>
      </c>
      <c r="T19" s="60">
        <v>0</v>
      </c>
      <c r="U19" s="63">
        <v>1</v>
      </c>
      <c r="V19" s="50">
        <f t="shared" si="11"/>
        <v>-1</v>
      </c>
    </row>
    <row r="20" spans="1:22" ht="15.5" x14ac:dyDescent="0.35">
      <c r="A20" s="11" t="s">
        <v>26</v>
      </c>
      <c r="B20" s="9">
        <v>1</v>
      </c>
      <c r="C20" s="7">
        <v>4</v>
      </c>
      <c r="D20" s="6">
        <f t="shared" si="1"/>
        <v>-3</v>
      </c>
      <c r="E20" s="61">
        <v>3</v>
      </c>
      <c r="F20" s="7">
        <v>4</v>
      </c>
      <c r="G20" s="6">
        <f t="shared" si="7"/>
        <v>-1</v>
      </c>
      <c r="H20" s="61">
        <v>5</v>
      </c>
      <c r="I20" s="62">
        <v>9</v>
      </c>
      <c r="J20" s="50">
        <f t="shared" si="0"/>
        <v>-4</v>
      </c>
      <c r="K20" s="61">
        <v>8</v>
      </c>
      <c r="L20" s="55">
        <v>9</v>
      </c>
      <c r="M20" s="4">
        <f t="shared" si="8"/>
        <v>-1</v>
      </c>
      <c r="N20" s="58">
        <v>4</v>
      </c>
      <c r="O20" s="63">
        <v>4</v>
      </c>
      <c r="P20" s="6">
        <f t="shared" si="9"/>
        <v>0</v>
      </c>
      <c r="Q20" s="61">
        <v>10</v>
      </c>
      <c r="R20" s="7">
        <v>8</v>
      </c>
      <c r="S20" s="4">
        <f t="shared" si="10"/>
        <v>2</v>
      </c>
      <c r="T20" s="60">
        <v>8</v>
      </c>
      <c r="U20" s="63">
        <v>8</v>
      </c>
      <c r="V20" s="50">
        <f t="shared" si="11"/>
        <v>0</v>
      </c>
    </row>
    <row r="21" spans="1:22" ht="15.5" x14ac:dyDescent="0.35">
      <c r="A21" s="11" t="s">
        <v>27</v>
      </c>
      <c r="B21" s="9">
        <v>2</v>
      </c>
      <c r="C21" s="7">
        <v>4.8</v>
      </c>
      <c r="D21" s="6">
        <f t="shared" si="1"/>
        <v>-2.8</v>
      </c>
      <c r="E21" s="61">
        <v>8</v>
      </c>
      <c r="F21" s="7">
        <v>4.8</v>
      </c>
      <c r="G21" s="6">
        <f t="shared" si="7"/>
        <v>3.2</v>
      </c>
      <c r="H21" s="61">
        <v>9</v>
      </c>
      <c r="I21" s="62">
        <v>10</v>
      </c>
      <c r="J21" s="50">
        <f t="shared" si="0"/>
        <v>-1</v>
      </c>
      <c r="K21" s="61">
        <v>15</v>
      </c>
      <c r="L21" s="55">
        <v>17.600000000000001</v>
      </c>
      <c r="M21" s="4">
        <f t="shared" si="8"/>
        <v>-2.6000000000000014</v>
      </c>
      <c r="N21" s="58">
        <v>9</v>
      </c>
      <c r="O21" s="63">
        <v>8.8000000000000007</v>
      </c>
      <c r="P21" s="6">
        <f t="shared" si="9"/>
        <v>0.19999999999999929</v>
      </c>
      <c r="Q21" s="61">
        <v>19</v>
      </c>
      <c r="R21" s="7">
        <v>20</v>
      </c>
      <c r="S21" s="4">
        <f t="shared" si="10"/>
        <v>-1</v>
      </c>
      <c r="T21" s="60">
        <v>11</v>
      </c>
      <c r="U21" s="63">
        <v>12</v>
      </c>
      <c r="V21" s="50">
        <f t="shared" si="11"/>
        <v>-1</v>
      </c>
    </row>
    <row r="22" spans="1:22" ht="15.5" x14ac:dyDescent="0.35">
      <c r="A22" s="11" t="s">
        <v>28</v>
      </c>
      <c r="B22" s="9">
        <v>10</v>
      </c>
      <c r="C22" s="7">
        <v>14</v>
      </c>
      <c r="D22" s="6">
        <f t="shared" si="1"/>
        <v>-4</v>
      </c>
      <c r="E22" s="61">
        <v>6</v>
      </c>
      <c r="F22" s="7">
        <v>5.6</v>
      </c>
      <c r="G22" s="6">
        <f t="shared" si="7"/>
        <v>0.40000000000000036</v>
      </c>
      <c r="H22" s="61">
        <v>10</v>
      </c>
      <c r="I22" s="62">
        <v>9</v>
      </c>
      <c r="J22" s="50">
        <f t="shared" si="0"/>
        <v>1</v>
      </c>
      <c r="K22" s="61">
        <v>29</v>
      </c>
      <c r="L22" s="55">
        <v>20</v>
      </c>
      <c r="M22" s="4">
        <f t="shared" si="8"/>
        <v>9</v>
      </c>
      <c r="N22" s="58">
        <v>5</v>
      </c>
      <c r="O22" s="63">
        <v>6</v>
      </c>
      <c r="P22" s="6">
        <f t="shared" si="9"/>
        <v>-1</v>
      </c>
      <c r="Q22" s="61">
        <v>13</v>
      </c>
      <c r="R22" s="7">
        <v>28</v>
      </c>
      <c r="S22" s="4">
        <f t="shared" si="10"/>
        <v>-15</v>
      </c>
      <c r="T22" s="60">
        <v>8</v>
      </c>
      <c r="U22" s="63">
        <v>8.3999999999999986</v>
      </c>
      <c r="V22" s="50">
        <f t="shared" si="11"/>
        <v>-0.39999999999999858</v>
      </c>
    </row>
    <row r="23" spans="1:22" ht="15.5" x14ac:dyDescent="0.35">
      <c r="A23" s="11" t="s">
        <v>29</v>
      </c>
      <c r="B23" s="9">
        <v>0</v>
      </c>
      <c r="C23" s="7">
        <v>6</v>
      </c>
      <c r="D23" s="6">
        <f t="shared" si="1"/>
        <v>-6</v>
      </c>
      <c r="E23" s="61">
        <v>3</v>
      </c>
      <c r="F23" s="7">
        <v>6</v>
      </c>
      <c r="G23" s="6">
        <f t="shared" si="7"/>
        <v>-3</v>
      </c>
      <c r="H23" s="61">
        <v>6</v>
      </c>
      <c r="I23" s="62">
        <v>7</v>
      </c>
      <c r="J23" s="50">
        <f t="shared" si="0"/>
        <v>-1</v>
      </c>
      <c r="K23" s="61">
        <v>24</v>
      </c>
      <c r="L23" s="55">
        <v>24</v>
      </c>
      <c r="M23" s="4">
        <f t="shared" si="8"/>
        <v>0</v>
      </c>
      <c r="N23" s="58">
        <v>3</v>
      </c>
      <c r="O23" s="63">
        <v>9</v>
      </c>
      <c r="P23" s="6">
        <f t="shared" si="9"/>
        <v>-6</v>
      </c>
      <c r="Q23" s="61">
        <v>13</v>
      </c>
      <c r="R23" s="7">
        <v>24</v>
      </c>
      <c r="S23" s="4">
        <f t="shared" si="10"/>
        <v>-11</v>
      </c>
      <c r="T23" s="60">
        <v>6</v>
      </c>
      <c r="U23" s="63">
        <v>10</v>
      </c>
      <c r="V23" s="50">
        <f t="shared" si="11"/>
        <v>-4</v>
      </c>
    </row>
    <row r="24" spans="1:22" ht="15.5" x14ac:dyDescent="0.35">
      <c r="A24" s="11" t="s">
        <v>30</v>
      </c>
      <c r="B24" s="9">
        <v>2</v>
      </c>
      <c r="C24" s="7">
        <v>2</v>
      </c>
      <c r="D24" s="6">
        <f t="shared" si="1"/>
        <v>0</v>
      </c>
      <c r="E24" s="61">
        <v>1</v>
      </c>
      <c r="F24" s="7">
        <v>2</v>
      </c>
      <c r="G24" s="6">
        <f t="shared" si="7"/>
        <v>-1</v>
      </c>
      <c r="H24" s="61">
        <v>4</v>
      </c>
      <c r="I24" s="62">
        <v>6</v>
      </c>
      <c r="J24" s="50">
        <f t="shared" si="0"/>
        <v>-2</v>
      </c>
      <c r="K24" s="61">
        <v>5</v>
      </c>
      <c r="L24" s="55">
        <v>6</v>
      </c>
      <c r="M24" s="4">
        <f t="shared" si="8"/>
        <v>-1</v>
      </c>
      <c r="N24" s="58">
        <v>2</v>
      </c>
      <c r="O24" s="63">
        <v>4</v>
      </c>
      <c r="P24" s="6">
        <f t="shared" si="9"/>
        <v>-2</v>
      </c>
      <c r="Q24" s="61">
        <v>5</v>
      </c>
      <c r="R24" s="7">
        <v>16</v>
      </c>
      <c r="S24" s="4">
        <f t="shared" si="10"/>
        <v>-11</v>
      </c>
      <c r="T24" s="60">
        <v>2</v>
      </c>
      <c r="U24" s="63">
        <v>4</v>
      </c>
      <c r="V24" s="50">
        <f t="shared" si="11"/>
        <v>-2</v>
      </c>
    </row>
    <row r="25" spans="1:22" ht="15.5" x14ac:dyDescent="0.35">
      <c r="A25" s="11" t="s">
        <v>31</v>
      </c>
      <c r="B25" s="9">
        <v>3</v>
      </c>
      <c r="C25" s="7">
        <v>0</v>
      </c>
      <c r="D25" s="6">
        <f t="shared" si="1"/>
        <v>3</v>
      </c>
      <c r="E25" s="61">
        <v>0</v>
      </c>
      <c r="F25" s="7">
        <v>0</v>
      </c>
      <c r="G25" s="6">
        <f t="shared" si="7"/>
        <v>0</v>
      </c>
      <c r="H25" s="61">
        <v>14</v>
      </c>
      <c r="I25" s="62">
        <v>16.900000000000002</v>
      </c>
      <c r="J25" s="50">
        <f t="shared" si="0"/>
        <v>-2.9000000000000021</v>
      </c>
      <c r="K25" s="61">
        <v>41</v>
      </c>
      <c r="L25" s="55">
        <v>56.550000000000004</v>
      </c>
      <c r="M25" s="4">
        <f t="shared" si="8"/>
        <v>-15.550000000000004</v>
      </c>
      <c r="N25" s="58">
        <v>0</v>
      </c>
      <c r="O25" s="63">
        <v>6.4350000000000005</v>
      </c>
      <c r="P25" s="6">
        <f t="shared" si="9"/>
        <v>-6.4350000000000005</v>
      </c>
      <c r="Q25" s="61">
        <v>22</v>
      </c>
      <c r="R25" s="7">
        <v>31.85</v>
      </c>
      <c r="S25" s="4">
        <f t="shared" si="10"/>
        <v>-9.8500000000000014</v>
      </c>
      <c r="T25" s="60">
        <v>4</v>
      </c>
      <c r="U25" s="63">
        <v>6</v>
      </c>
      <c r="V25" s="50">
        <f t="shared" si="11"/>
        <v>-2</v>
      </c>
    </row>
    <row r="26" spans="1:22" ht="15.5" x14ac:dyDescent="0.35">
      <c r="A26" s="11" t="s">
        <v>32</v>
      </c>
      <c r="B26" s="9">
        <v>41</v>
      </c>
      <c r="C26" s="7">
        <v>52.800000000000004</v>
      </c>
      <c r="D26" s="6">
        <f t="shared" si="1"/>
        <v>-11.800000000000004</v>
      </c>
      <c r="E26" s="61">
        <v>37</v>
      </c>
      <c r="F26" s="7">
        <v>47.25</v>
      </c>
      <c r="G26" s="6">
        <f t="shared" si="7"/>
        <v>-10.25</v>
      </c>
      <c r="H26" s="61">
        <v>111</v>
      </c>
      <c r="I26" s="62">
        <v>132</v>
      </c>
      <c r="J26" s="50">
        <f t="shared" si="0"/>
        <v>-21</v>
      </c>
      <c r="K26" s="61">
        <v>226</v>
      </c>
      <c r="L26" s="55">
        <v>128</v>
      </c>
      <c r="M26" s="4">
        <f t="shared" si="8"/>
        <v>98</v>
      </c>
      <c r="N26" s="58">
        <v>76</v>
      </c>
      <c r="O26" s="63">
        <v>84</v>
      </c>
      <c r="P26" s="6">
        <f t="shared" si="9"/>
        <v>-8</v>
      </c>
      <c r="Q26" s="61">
        <v>152</v>
      </c>
      <c r="R26" s="7">
        <v>151.20000000000002</v>
      </c>
      <c r="S26" s="4">
        <f t="shared" si="10"/>
        <v>0.79999999999998295</v>
      </c>
      <c r="T26" s="60">
        <v>51</v>
      </c>
      <c r="U26" s="63">
        <v>63</v>
      </c>
      <c r="V26" s="50">
        <f t="shared" si="11"/>
        <v>-12</v>
      </c>
    </row>
    <row r="27" spans="1:22" ht="15.5" x14ac:dyDescent="0.35">
      <c r="A27" s="11" t="s">
        <v>33</v>
      </c>
      <c r="B27" s="9">
        <v>13</v>
      </c>
      <c r="C27" s="7">
        <v>19.2</v>
      </c>
      <c r="D27" s="6">
        <f t="shared" si="1"/>
        <v>-6.1999999999999993</v>
      </c>
      <c r="E27" s="61">
        <v>12</v>
      </c>
      <c r="F27" s="7">
        <v>7.5</v>
      </c>
      <c r="G27" s="6">
        <f t="shared" si="7"/>
        <v>4.5</v>
      </c>
      <c r="H27" s="61">
        <v>32</v>
      </c>
      <c r="I27" s="62">
        <v>57.75</v>
      </c>
      <c r="J27" s="50">
        <f t="shared" si="0"/>
        <v>-25.75</v>
      </c>
      <c r="K27" s="61">
        <v>93</v>
      </c>
      <c r="L27" s="55">
        <v>78.399999999999991</v>
      </c>
      <c r="M27" s="4">
        <f t="shared" si="8"/>
        <v>14.600000000000009</v>
      </c>
      <c r="N27" s="58">
        <v>29</v>
      </c>
      <c r="O27" s="63">
        <v>48</v>
      </c>
      <c r="P27" s="6">
        <f t="shared" si="9"/>
        <v>-19</v>
      </c>
      <c r="Q27" s="61">
        <v>41</v>
      </c>
      <c r="R27" s="7">
        <v>63</v>
      </c>
      <c r="S27" s="4">
        <f t="shared" si="10"/>
        <v>-22</v>
      </c>
      <c r="T27" s="60">
        <v>19</v>
      </c>
      <c r="U27" s="63">
        <v>27</v>
      </c>
      <c r="V27" s="50">
        <f t="shared" si="11"/>
        <v>-8</v>
      </c>
    </row>
    <row r="28" spans="1:22" ht="15.5" x14ac:dyDescent="0.35">
      <c r="A28" s="11" t="s">
        <v>34</v>
      </c>
      <c r="B28" s="9">
        <v>40</v>
      </c>
      <c r="C28" s="7">
        <v>56</v>
      </c>
      <c r="D28" s="6">
        <f t="shared" si="1"/>
        <v>-16</v>
      </c>
      <c r="E28" s="61">
        <v>30</v>
      </c>
      <c r="F28" s="7">
        <v>59.2</v>
      </c>
      <c r="G28" s="6">
        <f t="shared" si="7"/>
        <v>-29.200000000000003</v>
      </c>
      <c r="H28" s="61">
        <v>86</v>
      </c>
      <c r="I28" s="62">
        <v>100</v>
      </c>
      <c r="J28" s="50">
        <f t="shared" si="0"/>
        <v>-14</v>
      </c>
      <c r="K28" s="61">
        <v>144</v>
      </c>
      <c r="L28" s="55">
        <v>144</v>
      </c>
      <c r="M28" s="4">
        <f t="shared" si="8"/>
        <v>0</v>
      </c>
      <c r="N28" s="58">
        <v>95</v>
      </c>
      <c r="O28" s="63">
        <v>81.599999999999994</v>
      </c>
      <c r="P28" s="6">
        <f t="shared" si="9"/>
        <v>13.400000000000006</v>
      </c>
      <c r="Q28" s="61">
        <v>168</v>
      </c>
      <c r="R28" s="7">
        <v>177.60000000000002</v>
      </c>
      <c r="S28" s="4">
        <f t="shared" si="10"/>
        <v>-9.6000000000000227</v>
      </c>
      <c r="T28" s="60">
        <v>33</v>
      </c>
      <c r="U28" s="63">
        <v>40</v>
      </c>
      <c r="V28" s="50">
        <f t="shared" si="11"/>
        <v>-7</v>
      </c>
    </row>
    <row r="29" spans="1:22" ht="15.5" x14ac:dyDescent="0.35">
      <c r="A29" s="11" t="s">
        <v>35</v>
      </c>
      <c r="B29" s="9">
        <v>71</v>
      </c>
      <c r="C29" s="7">
        <v>80</v>
      </c>
      <c r="D29" s="6">
        <f t="shared" si="1"/>
        <v>-9</v>
      </c>
      <c r="E29" s="61">
        <v>76</v>
      </c>
      <c r="F29" s="7">
        <v>87</v>
      </c>
      <c r="G29" s="6">
        <f t="shared" si="7"/>
        <v>-11</v>
      </c>
      <c r="H29" s="61">
        <v>165</v>
      </c>
      <c r="I29" s="62">
        <v>200</v>
      </c>
      <c r="J29" s="50">
        <f t="shared" si="0"/>
        <v>-35</v>
      </c>
      <c r="K29" s="61">
        <v>337</v>
      </c>
      <c r="L29" s="55">
        <v>232</v>
      </c>
      <c r="M29" s="4">
        <f t="shared" si="8"/>
        <v>105</v>
      </c>
      <c r="N29" s="58">
        <v>132</v>
      </c>
      <c r="O29" s="63">
        <v>90.666666666666657</v>
      </c>
      <c r="P29" s="6">
        <f t="shared" si="9"/>
        <v>41.333333333333343</v>
      </c>
      <c r="Q29" s="61">
        <v>232</v>
      </c>
      <c r="R29" s="7">
        <v>232</v>
      </c>
      <c r="S29" s="4">
        <f t="shared" si="10"/>
        <v>0</v>
      </c>
      <c r="T29" s="60">
        <v>84</v>
      </c>
      <c r="U29" s="63">
        <v>81</v>
      </c>
      <c r="V29" s="50">
        <f t="shared" si="11"/>
        <v>3</v>
      </c>
    </row>
    <row r="30" spans="1:22" ht="15.5" x14ac:dyDescent="0.35">
      <c r="A30" s="11" t="s">
        <v>36</v>
      </c>
      <c r="B30" s="9">
        <v>34</v>
      </c>
      <c r="C30" s="7">
        <v>40</v>
      </c>
      <c r="D30" s="6">
        <f t="shared" si="1"/>
        <v>-6</v>
      </c>
      <c r="E30" s="61">
        <v>31</v>
      </c>
      <c r="F30" s="7">
        <v>40</v>
      </c>
      <c r="G30" s="6">
        <f t="shared" si="7"/>
        <v>-9</v>
      </c>
      <c r="H30" s="61">
        <v>53</v>
      </c>
      <c r="I30" s="62">
        <v>80</v>
      </c>
      <c r="J30" s="50">
        <f t="shared" si="0"/>
        <v>-27</v>
      </c>
      <c r="K30" s="61">
        <v>156</v>
      </c>
      <c r="L30" s="55">
        <v>160</v>
      </c>
      <c r="M30" s="4">
        <f t="shared" si="8"/>
        <v>-4</v>
      </c>
      <c r="N30" s="58">
        <v>55</v>
      </c>
      <c r="O30" s="63">
        <v>80</v>
      </c>
      <c r="P30" s="6">
        <f t="shared" si="9"/>
        <v>-25</v>
      </c>
      <c r="Q30" s="61">
        <v>130</v>
      </c>
      <c r="R30" s="7">
        <v>160</v>
      </c>
      <c r="S30" s="4">
        <f t="shared" si="10"/>
        <v>-30</v>
      </c>
      <c r="T30" s="60">
        <v>32</v>
      </c>
      <c r="U30" s="63">
        <v>35</v>
      </c>
      <c r="V30" s="50">
        <f t="shared" si="11"/>
        <v>-3</v>
      </c>
    </row>
    <row r="31" spans="1:22" ht="15.5" x14ac:dyDescent="0.35">
      <c r="A31" s="11" t="s">
        <v>37</v>
      </c>
      <c r="B31" s="9">
        <v>4</v>
      </c>
      <c r="C31" s="7">
        <v>3</v>
      </c>
      <c r="D31" s="6">
        <f t="shared" si="1"/>
        <v>1</v>
      </c>
      <c r="E31" s="61">
        <v>10</v>
      </c>
      <c r="F31" s="7">
        <v>3</v>
      </c>
      <c r="G31" s="6">
        <f t="shared" si="7"/>
        <v>7</v>
      </c>
      <c r="H31" s="61">
        <v>11</v>
      </c>
      <c r="I31" s="62">
        <v>9</v>
      </c>
      <c r="J31" s="50">
        <f t="shared" si="0"/>
        <v>2</v>
      </c>
      <c r="K31" s="61">
        <v>31</v>
      </c>
      <c r="L31" s="55">
        <v>30</v>
      </c>
      <c r="M31" s="4">
        <f t="shared" si="8"/>
        <v>1</v>
      </c>
      <c r="N31" s="58">
        <v>5</v>
      </c>
      <c r="O31" s="63">
        <v>4.5</v>
      </c>
      <c r="P31" s="6">
        <f t="shared" si="9"/>
        <v>0.5</v>
      </c>
      <c r="Q31" s="61">
        <v>13</v>
      </c>
      <c r="R31" s="7">
        <v>15</v>
      </c>
      <c r="S31" s="4">
        <f t="shared" si="10"/>
        <v>-2</v>
      </c>
      <c r="T31" s="60">
        <v>11</v>
      </c>
      <c r="U31" s="63">
        <v>4</v>
      </c>
      <c r="V31" s="50">
        <f t="shared" si="11"/>
        <v>7</v>
      </c>
    </row>
    <row r="32" spans="1:22" ht="15.5" x14ac:dyDescent="0.35">
      <c r="A32" s="11" t="s">
        <v>38</v>
      </c>
      <c r="B32" s="9">
        <v>6</v>
      </c>
      <c r="C32" s="7">
        <v>9.6000000000000014</v>
      </c>
      <c r="D32" s="6">
        <f t="shared" si="1"/>
        <v>-3.6000000000000014</v>
      </c>
      <c r="E32" s="61">
        <v>10</v>
      </c>
      <c r="F32" s="7">
        <v>9.6000000000000014</v>
      </c>
      <c r="G32" s="6">
        <f t="shared" si="7"/>
        <v>0.39999999999999858</v>
      </c>
      <c r="H32" s="61">
        <v>9</v>
      </c>
      <c r="I32" s="62">
        <v>15</v>
      </c>
      <c r="J32" s="50">
        <f t="shared" si="0"/>
        <v>-6</v>
      </c>
      <c r="K32" s="61">
        <v>29</v>
      </c>
      <c r="L32" s="55">
        <v>27</v>
      </c>
      <c r="M32" s="4">
        <f t="shared" si="8"/>
        <v>2</v>
      </c>
      <c r="N32" s="58">
        <v>9</v>
      </c>
      <c r="O32" s="63">
        <v>9.6000000000000014</v>
      </c>
      <c r="P32" s="6">
        <f t="shared" si="9"/>
        <v>-0.60000000000000142</v>
      </c>
      <c r="Q32" s="61">
        <v>26</v>
      </c>
      <c r="R32" s="7">
        <v>24</v>
      </c>
      <c r="S32" s="4">
        <f t="shared" si="10"/>
        <v>2</v>
      </c>
      <c r="T32" s="60">
        <v>11</v>
      </c>
      <c r="U32" s="63">
        <v>8</v>
      </c>
      <c r="V32" s="50">
        <f t="shared" si="11"/>
        <v>3</v>
      </c>
    </row>
    <row r="33" spans="1:22" ht="15.5" x14ac:dyDescent="0.35">
      <c r="A33" s="11" t="s">
        <v>39</v>
      </c>
      <c r="B33" s="9">
        <v>5</v>
      </c>
      <c r="C33" s="7">
        <v>3</v>
      </c>
      <c r="D33" s="6">
        <f t="shared" si="1"/>
        <v>2</v>
      </c>
      <c r="E33" s="61">
        <v>4</v>
      </c>
      <c r="F33" s="7">
        <v>3</v>
      </c>
      <c r="G33" s="6">
        <f t="shared" si="7"/>
        <v>1</v>
      </c>
      <c r="H33" s="61">
        <v>6</v>
      </c>
      <c r="I33" s="62">
        <v>6</v>
      </c>
      <c r="J33" s="50">
        <f t="shared" si="0"/>
        <v>0</v>
      </c>
      <c r="K33" s="61">
        <v>23</v>
      </c>
      <c r="L33" s="55">
        <v>18</v>
      </c>
      <c r="M33" s="4">
        <f t="shared" si="8"/>
        <v>5</v>
      </c>
      <c r="N33" s="58">
        <v>3</v>
      </c>
      <c r="O33" s="63">
        <v>6</v>
      </c>
      <c r="P33" s="6">
        <f t="shared" si="9"/>
        <v>-3</v>
      </c>
      <c r="Q33" s="61">
        <v>5</v>
      </c>
      <c r="R33" s="7">
        <v>9</v>
      </c>
      <c r="S33" s="4">
        <f t="shared" si="10"/>
        <v>-4</v>
      </c>
      <c r="T33" s="60">
        <v>7</v>
      </c>
      <c r="U33" s="63">
        <v>3</v>
      </c>
      <c r="V33" s="50">
        <f t="shared" si="11"/>
        <v>4</v>
      </c>
    </row>
    <row r="34" spans="1:22" ht="15.5" x14ac:dyDescent="0.35">
      <c r="A34" s="11" t="s">
        <v>40</v>
      </c>
      <c r="B34" s="9">
        <v>5</v>
      </c>
      <c r="C34" s="7">
        <v>12</v>
      </c>
      <c r="D34" s="6">
        <f t="shared" si="1"/>
        <v>-7</v>
      </c>
      <c r="E34" s="61">
        <v>11</v>
      </c>
      <c r="F34" s="7">
        <v>12</v>
      </c>
      <c r="G34" s="6">
        <f t="shared" si="7"/>
        <v>-1</v>
      </c>
      <c r="H34" s="61">
        <v>10</v>
      </c>
      <c r="I34" s="62">
        <v>10</v>
      </c>
      <c r="J34" s="50">
        <f t="shared" si="0"/>
        <v>0</v>
      </c>
      <c r="K34" s="61">
        <v>35</v>
      </c>
      <c r="L34" s="55">
        <v>36</v>
      </c>
      <c r="M34" s="4">
        <f t="shared" si="8"/>
        <v>-1</v>
      </c>
      <c r="N34" s="58">
        <v>11</v>
      </c>
      <c r="O34" s="63">
        <v>12</v>
      </c>
      <c r="P34" s="6">
        <f t="shared" si="9"/>
        <v>-1</v>
      </c>
      <c r="Q34" s="61">
        <v>31</v>
      </c>
      <c r="R34" s="7">
        <v>30</v>
      </c>
      <c r="S34" s="4">
        <f t="shared" si="10"/>
        <v>1</v>
      </c>
      <c r="T34" s="60">
        <v>13</v>
      </c>
      <c r="U34" s="63">
        <v>10</v>
      </c>
      <c r="V34" s="50">
        <f t="shared" si="11"/>
        <v>3</v>
      </c>
    </row>
    <row r="35" spans="1:22" ht="15.5" x14ac:dyDescent="0.35">
      <c r="A35" s="11" t="s">
        <v>41</v>
      </c>
      <c r="B35" s="9">
        <v>15</v>
      </c>
      <c r="C35" s="7">
        <v>0</v>
      </c>
      <c r="D35" s="6">
        <f t="shared" si="1"/>
        <v>15</v>
      </c>
      <c r="E35" s="61">
        <v>10</v>
      </c>
      <c r="F35" s="7">
        <v>5.44</v>
      </c>
      <c r="G35" s="6">
        <f t="shared" si="7"/>
        <v>4.5599999999999996</v>
      </c>
      <c r="H35" s="61">
        <v>32</v>
      </c>
      <c r="I35" s="62">
        <v>9.18</v>
      </c>
      <c r="J35" s="50">
        <f t="shared" si="0"/>
        <v>22.82</v>
      </c>
      <c r="K35" s="61">
        <v>22</v>
      </c>
      <c r="L35" s="55">
        <v>31.45</v>
      </c>
      <c r="M35" s="4">
        <f t="shared" si="8"/>
        <v>-9.4499999999999993</v>
      </c>
      <c r="N35" s="58">
        <v>14</v>
      </c>
      <c r="O35" s="63">
        <v>17</v>
      </c>
      <c r="P35" s="6">
        <f t="shared" si="9"/>
        <v>-3</v>
      </c>
      <c r="Q35" s="61">
        <v>22</v>
      </c>
      <c r="R35" s="7">
        <v>21.42</v>
      </c>
      <c r="S35" s="4">
        <f t="shared" si="10"/>
        <v>0.57999999999999829</v>
      </c>
      <c r="T35" s="60">
        <v>33</v>
      </c>
      <c r="U35" s="63">
        <v>32.5</v>
      </c>
      <c r="V35" s="50">
        <f t="shared" si="11"/>
        <v>0.5</v>
      </c>
    </row>
    <row r="36" spans="1:22" ht="15.5" x14ac:dyDescent="0.35">
      <c r="A36" s="11" t="s">
        <v>42</v>
      </c>
      <c r="B36" s="9">
        <v>5</v>
      </c>
      <c r="C36" s="7">
        <v>0</v>
      </c>
      <c r="D36" s="6">
        <f t="shared" si="1"/>
        <v>5</v>
      </c>
      <c r="E36" s="61">
        <v>2</v>
      </c>
      <c r="F36" s="7">
        <v>1.5</v>
      </c>
      <c r="G36" s="6">
        <f t="shared" si="7"/>
        <v>0.5</v>
      </c>
      <c r="H36" s="61">
        <v>12</v>
      </c>
      <c r="I36" s="62">
        <v>18</v>
      </c>
      <c r="J36" s="50">
        <f t="shared" si="0"/>
        <v>-6</v>
      </c>
      <c r="K36" s="61">
        <v>13</v>
      </c>
      <c r="L36" s="55">
        <v>12.75</v>
      </c>
      <c r="M36" s="4">
        <f t="shared" si="8"/>
        <v>0.25</v>
      </c>
      <c r="N36" s="58">
        <v>7</v>
      </c>
      <c r="O36" s="63">
        <v>9.6000000000000014</v>
      </c>
      <c r="P36" s="6">
        <f t="shared" si="9"/>
        <v>-2.6000000000000014</v>
      </c>
      <c r="Q36" s="61">
        <v>26</v>
      </c>
      <c r="R36" s="7">
        <v>25.5</v>
      </c>
      <c r="S36" s="4">
        <f t="shared" si="10"/>
        <v>0.5</v>
      </c>
      <c r="T36" s="60">
        <v>7</v>
      </c>
      <c r="U36" s="63">
        <v>8.25</v>
      </c>
      <c r="V36" s="50">
        <f t="shared" si="11"/>
        <v>-1.25</v>
      </c>
    </row>
    <row r="37" spans="1:22" ht="15.5" x14ac:dyDescent="0.35">
      <c r="A37" s="11" t="s">
        <v>43</v>
      </c>
      <c r="B37" s="9">
        <v>15</v>
      </c>
      <c r="C37" s="7">
        <v>0</v>
      </c>
      <c r="D37" s="6">
        <f t="shared" si="1"/>
        <v>15</v>
      </c>
      <c r="E37" s="61">
        <v>17</v>
      </c>
      <c r="F37" s="7">
        <v>19</v>
      </c>
      <c r="G37" s="6">
        <f t="shared" si="7"/>
        <v>-2</v>
      </c>
      <c r="H37" s="61">
        <v>50</v>
      </c>
      <c r="I37" s="62">
        <v>54</v>
      </c>
      <c r="J37" s="50">
        <f t="shared" si="0"/>
        <v>-4</v>
      </c>
      <c r="K37" s="61">
        <v>118</v>
      </c>
      <c r="L37" s="55">
        <v>76</v>
      </c>
      <c r="M37" s="4">
        <f t="shared" si="8"/>
        <v>42</v>
      </c>
      <c r="N37" s="58">
        <v>50</v>
      </c>
      <c r="O37" s="63">
        <v>51</v>
      </c>
      <c r="P37" s="6">
        <f t="shared" si="9"/>
        <v>-1</v>
      </c>
      <c r="Q37" s="61">
        <v>65</v>
      </c>
      <c r="R37" s="7">
        <v>76</v>
      </c>
      <c r="S37" s="4">
        <f t="shared" si="10"/>
        <v>-11</v>
      </c>
      <c r="T37" s="60">
        <v>32</v>
      </c>
      <c r="U37" s="63">
        <v>34</v>
      </c>
      <c r="V37" s="50">
        <f t="shared" si="11"/>
        <v>-2</v>
      </c>
    </row>
    <row r="38" spans="1:22" ht="15.5" x14ac:dyDescent="0.35">
      <c r="A38" s="11" t="s">
        <v>44</v>
      </c>
      <c r="B38" s="9">
        <v>38</v>
      </c>
      <c r="C38" s="7">
        <v>60</v>
      </c>
      <c r="D38" s="6">
        <f t="shared" si="1"/>
        <v>-22</v>
      </c>
      <c r="E38" s="61">
        <v>29</v>
      </c>
      <c r="F38" s="7">
        <v>27</v>
      </c>
      <c r="G38" s="6">
        <f t="shared" si="7"/>
        <v>2</v>
      </c>
      <c r="H38" s="61">
        <v>88</v>
      </c>
      <c r="I38" s="62">
        <v>120</v>
      </c>
      <c r="J38" s="50">
        <f t="shared" si="0"/>
        <v>-32</v>
      </c>
      <c r="K38" s="61">
        <v>309</v>
      </c>
      <c r="L38" s="7">
        <v>300</v>
      </c>
      <c r="M38" s="4">
        <f t="shared" si="8"/>
        <v>9</v>
      </c>
      <c r="N38" s="58">
        <v>139</v>
      </c>
      <c r="O38" s="63">
        <v>136.5</v>
      </c>
      <c r="P38" s="6">
        <f t="shared" si="9"/>
        <v>2.5</v>
      </c>
      <c r="Q38" s="61">
        <v>149</v>
      </c>
      <c r="R38" s="55">
        <v>360</v>
      </c>
      <c r="S38" s="4">
        <f t="shared" si="10"/>
        <v>-211</v>
      </c>
      <c r="T38" s="60">
        <v>30</v>
      </c>
      <c r="U38" s="63">
        <v>30</v>
      </c>
      <c r="V38" s="50">
        <f t="shared" si="11"/>
        <v>0</v>
      </c>
    </row>
    <row r="39" spans="1:22" ht="15.5" x14ac:dyDescent="0.35">
      <c r="A39" s="11" t="s">
        <v>45</v>
      </c>
      <c r="B39" s="9">
        <v>4</v>
      </c>
      <c r="C39" s="7">
        <v>0</v>
      </c>
      <c r="D39" s="6">
        <f t="shared" si="1"/>
        <v>4</v>
      </c>
      <c r="E39" s="61">
        <v>0</v>
      </c>
      <c r="F39" s="7">
        <v>11.400000000000002</v>
      </c>
      <c r="G39" s="6">
        <f t="shared" si="7"/>
        <v>-11.400000000000002</v>
      </c>
      <c r="H39" s="61">
        <v>25</v>
      </c>
      <c r="I39" s="62">
        <v>20</v>
      </c>
      <c r="J39" s="50">
        <f t="shared" si="0"/>
        <v>5</v>
      </c>
      <c r="K39" s="61">
        <v>2</v>
      </c>
      <c r="L39" s="7">
        <v>22.640000000000004</v>
      </c>
      <c r="M39" s="4">
        <f t="shared" si="8"/>
        <v>-20.640000000000004</v>
      </c>
      <c r="N39" s="58">
        <v>2</v>
      </c>
      <c r="O39" s="63">
        <v>11</v>
      </c>
      <c r="P39" s="6">
        <f t="shared" si="9"/>
        <v>-9</v>
      </c>
      <c r="Q39" s="61">
        <v>40</v>
      </c>
      <c r="R39" s="7">
        <v>39.400000000000006</v>
      </c>
      <c r="S39" s="4">
        <f t="shared" si="10"/>
        <v>0.59999999999999432</v>
      </c>
      <c r="T39" s="60">
        <v>0</v>
      </c>
      <c r="U39" s="63">
        <v>0</v>
      </c>
      <c r="V39" s="50">
        <f t="shared" si="11"/>
        <v>0</v>
      </c>
    </row>
    <row r="40" spans="1:22" ht="15.5" x14ac:dyDescent="0.35">
      <c r="A40" s="12" t="s">
        <v>46</v>
      </c>
      <c r="B40" s="9">
        <v>0</v>
      </c>
      <c r="C40" s="7">
        <v>0</v>
      </c>
      <c r="D40" s="6">
        <f t="shared" si="1"/>
        <v>0</v>
      </c>
      <c r="E40" s="64">
        <v>0</v>
      </c>
      <c r="F40" s="7">
        <v>0</v>
      </c>
      <c r="G40" s="6">
        <f t="shared" si="7"/>
        <v>0</v>
      </c>
      <c r="H40" s="64">
        <v>0</v>
      </c>
      <c r="I40" s="65">
        <v>0</v>
      </c>
      <c r="J40" s="54">
        <f t="shared" si="0"/>
        <v>0</v>
      </c>
      <c r="K40" s="66">
        <v>0</v>
      </c>
      <c r="L40" s="7">
        <v>0</v>
      </c>
      <c r="M40" s="6">
        <f t="shared" si="8"/>
        <v>0</v>
      </c>
      <c r="N40" s="66">
        <v>0</v>
      </c>
      <c r="O40" s="7">
        <v>0</v>
      </c>
      <c r="P40" s="6">
        <f t="shared" si="9"/>
        <v>0</v>
      </c>
      <c r="Q40" s="64">
        <v>0</v>
      </c>
      <c r="R40" s="7">
        <v>0</v>
      </c>
      <c r="S40" s="4">
        <f t="shared" si="10"/>
        <v>0</v>
      </c>
      <c r="T40" s="60">
        <v>0</v>
      </c>
      <c r="U40" s="7">
        <v>0</v>
      </c>
      <c r="V40" s="50">
        <f t="shared" si="11"/>
        <v>0</v>
      </c>
    </row>
    <row r="41" spans="1:22" ht="15.5" x14ac:dyDescent="0.35">
      <c r="A41" s="12" t="s">
        <v>47</v>
      </c>
      <c r="B41" s="9">
        <v>0</v>
      </c>
      <c r="C41" s="7">
        <v>0</v>
      </c>
      <c r="D41" s="6">
        <f t="shared" si="1"/>
        <v>0</v>
      </c>
      <c r="E41" s="64">
        <v>0</v>
      </c>
      <c r="F41" s="7">
        <v>0</v>
      </c>
      <c r="G41" s="6">
        <f t="shared" si="7"/>
        <v>0</v>
      </c>
      <c r="H41" s="64">
        <v>0</v>
      </c>
      <c r="I41" s="65">
        <v>0</v>
      </c>
      <c r="J41" s="54">
        <f t="shared" si="0"/>
        <v>0</v>
      </c>
      <c r="K41" s="66">
        <v>0</v>
      </c>
      <c r="L41" s="7">
        <v>0</v>
      </c>
      <c r="M41" s="6">
        <f t="shared" si="8"/>
        <v>0</v>
      </c>
      <c r="N41" s="66">
        <v>0</v>
      </c>
      <c r="O41" s="7">
        <v>0</v>
      </c>
      <c r="P41" s="6">
        <f t="shared" si="9"/>
        <v>0</v>
      </c>
      <c r="Q41" s="64">
        <v>0</v>
      </c>
      <c r="R41" s="7">
        <v>0</v>
      </c>
      <c r="S41" s="4">
        <f t="shared" si="10"/>
        <v>0</v>
      </c>
      <c r="T41" s="60">
        <v>0</v>
      </c>
      <c r="U41" s="7">
        <v>0</v>
      </c>
      <c r="V41" s="50">
        <f t="shared" si="11"/>
        <v>0</v>
      </c>
    </row>
    <row r="42" spans="1:22" ht="15.5" x14ac:dyDescent="0.35">
      <c r="A42" s="12" t="s">
        <v>48</v>
      </c>
      <c r="B42" s="9">
        <v>0</v>
      </c>
      <c r="C42" s="7">
        <v>0</v>
      </c>
      <c r="D42" s="6">
        <f t="shared" si="1"/>
        <v>0</v>
      </c>
      <c r="E42" s="64">
        <v>0</v>
      </c>
      <c r="F42" s="7">
        <v>0</v>
      </c>
      <c r="G42" s="6">
        <f t="shared" si="7"/>
        <v>0</v>
      </c>
      <c r="H42" s="64">
        <v>0</v>
      </c>
      <c r="I42" s="65">
        <v>0</v>
      </c>
      <c r="J42" s="50">
        <f t="shared" si="0"/>
        <v>0</v>
      </c>
      <c r="K42" s="66">
        <v>0</v>
      </c>
      <c r="L42" s="7">
        <v>0</v>
      </c>
      <c r="M42" s="6">
        <f t="shared" si="8"/>
        <v>0</v>
      </c>
      <c r="N42" s="66">
        <v>0</v>
      </c>
      <c r="O42" s="7">
        <v>0</v>
      </c>
      <c r="P42" s="6">
        <f t="shared" si="9"/>
        <v>0</v>
      </c>
      <c r="Q42" s="64">
        <v>0</v>
      </c>
      <c r="R42" s="7">
        <v>0</v>
      </c>
      <c r="S42" s="4">
        <f t="shared" si="10"/>
        <v>0</v>
      </c>
      <c r="T42" s="60">
        <v>0</v>
      </c>
      <c r="U42" s="7">
        <v>0</v>
      </c>
      <c r="V42" s="50">
        <f t="shared" si="11"/>
        <v>0</v>
      </c>
    </row>
    <row r="43" spans="1:22" ht="15.5" x14ac:dyDescent="0.35">
      <c r="A43" s="12" t="s">
        <v>49</v>
      </c>
      <c r="B43" s="9">
        <v>0</v>
      </c>
      <c r="C43" s="7">
        <v>0</v>
      </c>
      <c r="D43" s="6">
        <f t="shared" si="1"/>
        <v>0</v>
      </c>
      <c r="E43" s="64">
        <v>0</v>
      </c>
      <c r="F43" s="7">
        <v>0</v>
      </c>
      <c r="G43" s="6">
        <f t="shared" si="7"/>
        <v>0</v>
      </c>
      <c r="H43" s="64">
        <v>0</v>
      </c>
      <c r="I43" s="65">
        <v>0</v>
      </c>
      <c r="J43" s="50">
        <f t="shared" si="0"/>
        <v>0</v>
      </c>
      <c r="K43" s="66">
        <v>0</v>
      </c>
      <c r="L43" s="7">
        <v>0</v>
      </c>
      <c r="M43" s="6">
        <f t="shared" si="8"/>
        <v>0</v>
      </c>
      <c r="N43" s="66">
        <v>0</v>
      </c>
      <c r="O43" s="7">
        <v>0</v>
      </c>
      <c r="P43" s="6">
        <f t="shared" si="9"/>
        <v>0</v>
      </c>
      <c r="Q43" s="64">
        <v>0</v>
      </c>
      <c r="R43" s="7">
        <v>0</v>
      </c>
      <c r="S43" s="4">
        <f t="shared" si="10"/>
        <v>0</v>
      </c>
      <c r="T43" s="60">
        <v>0</v>
      </c>
      <c r="U43" s="7">
        <v>0</v>
      </c>
      <c r="V43" s="50">
        <f t="shared" si="11"/>
        <v>0</v>
      </c>
    </row>
    <row r="44" spans="1:22" ht="15.5" x14ac:dyDescent="0.35">
      <c r="A44" s="12" t="s">
        <v>50</v>
      </c>
      <c r="B44" s="9">
        <v>0</v>
      </c>
      <c r="C44" s="7">
        <v>0</v>
      </c>
      <c r="D44" s="6">
        <f t="shared" si="1"/>
        <v>0</v>
      </c>
      <c r="E44" s="64">
        <v>0</v>
      </c>
      <c r="F44" s="7">
        <v>0</v>
      </c>
      <c r="G44" s="6">
        <f t="shared" si="7"/>
        <v>0</v>
      </c>
      <c r="H44" s="64">
        <v>0</v>
      </c>
      <c r="I44" s="65">
        <v>0</v>
      </c>
      <c r="J44" s="50">
        <f t="shared" si="0"/>
        <v>0</v>
      </c>
      <c r="K44" s="66">
        <v>0</v>
      </c>
      <c r="L44" s="7">
        <v>0</v>
      </c>
      <c r="M44" s="6">
        <f t="shared" si="8"/>
        <v>0</v>
      </c>
      <c r="N44" s="66">
        <v>0</v>
      </c>
      <c r="O44" s="7">
        <v>0</v>
      </c>
      <c r="P44" s="6">
        <f t="shared" si="9"/>
        <v>0</v>
      </c>
      <c r="Q44" s="64">
        <v>0</v>
      </c>
      <c r="R44" s="7">
        <v>0</v>
      </c>
      <c r="S44" s="4">
        <f t="shared" si="10"/>
        <v>0</v>
      </c>
      <c r="T44" s="60">
        <v>0</v>
      </c>
      <c r="U44" s="7">
        <v>0</v>
      </c>
      <c r="V44" s="50">
        <f t="shared" si="11"/>
        <v>0</v>
      </c>
    </row>
    <row r="45" spans="1:22" ht="15.5" x14ac:dyDescent="0.35">
      <c r="A45" s="11" t="s">
        <v>51</v>
      </c>
      <c r="B45" s="9">
        <v>3</v>
      </c>
      <c r="C45" s="7">
        <f>DC!B7</f>
        <v>4</v>
      </c>
      <c r="D45" s="6">
        <f t="shared" si="1"/>
        <v>-1</v>
      </c>
      <c r="E45" s="67">
        <v>5</v>
      </c>
      <c r="F45" s="7">
        <f>DE!B7</f>
        <v>5</v>
      </c>
      <c r="G45" s="6">
        <f t="shared" si="7"/>
        <v>0</v>
      </c>
      <c r="H45" s="61">
        <v>8</v>
      </c>
      <c r="I45" s="65">
        <f>MD!B7</f>
        <v>11</v>
      </c>
      <c r="J45" s="50">
        <f t="shared" si="0"/>
        <v>-3</v>
      </c>
      <c r="K45" s="61">
        <v>17</v>
      </c>
      <c r="L45" s="7">
        <f>NC!B7</f>
        <v>13</v>
      </c>
      <c r="M45" s="4">
        <f t="shared" ref="M45:M70" si="12">K45-L45</f>
        <v>4</v>
      </c>
      <c r="N45" s="58">
        <v>10</v>
      </c>
      <c r="O45" s="7">
        <f>SC!B7</f>
        <v>10</v>
      </c>
      <c r="P45" s="6">
        <f t="shared" si="9"/>
        <v>0</v>
      </c>
      <c r="Q45" s="61">
        <v>17</v>
      </c>
      <c r="R45" s="7">
        <f>VA!B7</f>
        <v>13</v>
      </c>
      <c r="S45" s="4">
        <f t="shared" si="10"/>
        <v>4</v>
      </c>
      <c r="T45" s="60">
        <v>10</v>
      </c>
      <c r="U45" s="7">
        <f>WV!B7</f>
        <v>6</v>
      </c>
      <c r="V45" s="50">
        <f t="shared" si="11"/>
        <v>4</v>
      </c>
    </row>
    <row r="46" spans="1:22" ht="15.5" x14ac:dyDescent="0.35">
      <c r="A46" s="12" t="s">
        <v>52</v>
      </c>
      <c r="B46" s="9">
        <v>0</v>
      </c>
      <c r="C46" s="7">
        <v>0</v>
      </c>
      <c r="D46" s="6">
        <f t="shared" si="1"/>
        <v>0</v>
      </c>
      <c r="E46" s="64">
        <v>0</v>
      </c>
      <c r="F46" s="7">
        <v>0</v>
      </c>
      <c r="G46" s="6">
        <f t="shared" si="7"/>
        <v>0</v>
      </c>
      <c r="H46" s="64">
        <v>0</v>
      </c>
      <c r="I46" s="65">
        <v>0</v>
      </c>
      <c r="J46" s="50">
        <f t="shared" si="0"/>
        <v>0</v>
      </c>
      <c r="K46" s="64">
        <v>0</v>
      </c>
      <c r="L46" s="7">
        <v>0</v>
      </c>
      <c r="M46" s="4">
        <f t="shared" si="12"/>
        <v>0</v>
      </c>
      <c r="N46" s="66">
        <v>0</v>
      </c>
      <c r="O46" s="7">
        <v>0</v>
      </c>
      <c r="P46" s="6">
        <f t="shared" si="9"/>
        <v>0</v>
      </c>
      <c r="Q46" s="64">
        <v>0</v>
      </c>
      <c r="R46" s="7">
        <v>0</v>
      </c>
      <c r="S46" s="4">
        <f t="shared" si="10"/>
        <v>0</v>
      </c>
      <c r="T46" s="60">
        <v>0</v>
      </c>
      <c r="U46" s="7">
        <v>0</v>
      </c>
      <c r="V46" s="50">
        <f t="shared" si="11"/>
        <v>0</v>
      </c>
    </row>
    <row r="47" spans="1:22" ht="15.5" x14ac:dyDescent="0.35">
      <c r="A47" s="11" t="s">
        <v>53</v>
      </c>
      <c r="B47" s="9">
        <v>4</v>
      </c>
      <c r="C47" s="7">
        <f>DC!B8</f>
        <v>3</v>
      </c>
      <c r="D47" s="6">
        <f t="shared" si="1"/>
        <v>1</v>
      </c>
      <c r="E47" s="61">
        <v>5</v>
      </c>
      <c r="F47" s="7">
        <f>DE!B8</f>
        <v>5</v>
      </c>
      <c r="G47" s="6">
        <f t="shared" si="7"/>
        <v>0</v>
      </c>
      <c r="H47" s="61">
        <v>7</v>
      </c>
      <c r="I47" s="65">
        <f>MD!B8</f>
        <v>4</v>
      </c>
      <c r="J47" s="50">
        <f t="shared" si="0"/>
        <v>3</v>
      </c>
      <c r="K47" s="61">
        <v>18</v>
      </c>
      <c r="L47" s="7">
        <f>NC!B8</f>
        <v>6</v>
      </c>
      <c r="M47" s="4">
        <f t="shared" si="12"/>
        <v>12</v>
      </c>
      <c r="N47" s="58">
        <v>8</v>
      </c>
      <c r="O47" s="7">
        <f>SC!B8</f>
        <v>6</v>
      </c>
      <c r="P47" s="6">
        <f t="shared" si="9"/>
        <v>2</v>
      </c>
      <c r="Q47" s="61">
        <v>16</v>
      </c>
      <c r="R47" s="7">
        <f>VA!B8</f>
        <v>6</v>
      </c>
      <c r="S47" s="4">
        <f t="shared" si="10"/>
        <v>10</v>
      </c>
      <c r="T47" s="60">
        <v>9</v>
      </c>
      <c r="U47" s="7">
        <f>WV!B8</f>
        <v>3</v>
      </c>
      <c r="V47" s="50">
        <f t="shared" si="11"/>
        <v>6</v>
      </c>
    </row>
    <row r="48" spans="1:22" ht="15.5" x14ac:dyDescent="0.35">
      <c r="A48" s="11" t="s">
        <v>54</v>
      </c>
      <c r="B48" s="9">
        <v>0</v>
      </c>
      <c r="C48" s="7">
        <v>0</v>
      </c>
      <c r="D48" s="6">
        <f t="shared" si="1"/>
        <v>0</v>
      </c>
      <c r="E48" s="61">
        <v>0</v>
      </c>
      <c r="F48" s="7">
        <v>0</v>
      </c>
      <c r="G48" s="6">
        <f t="shared" si="7"/>
        <v>0</v>
      </c>
      <c r="H48" s="61">
        <v>1</v>
      </c>
      <c r="I48" s="65">
        <v>0</v>
      </c>
      <c r="J48" s="50">
        <f t="shared" si="0"/>
        <v>1</v>
      </c>
      <c r="K48" s="61">
        <v>1</v>
      </c>
      <c r="L48" s="7">
        <f>NC!B9</f>
        <v>1</v>
      </c>
      <c r="M48" s="4">
        <f t="shared" si="12"/>
        <v>0</v>
      </c>
      <c r="N48" s="58">
        <v>2</v>
      </c>
      <c r="O48" s="7">
        <f>SC!B9</f>
        <v>1</v>
      </c>
      <c r="P48" s="6">
        <f t="shared" si="9"/>
        <v>1</v>
      </c>
      <c r="Q48" s="61">
        <v>0</v>
      </c>
      <c r="R48" s="7">
        <f>VA!B9</f>
        <v>1</v>
      </c>
      <c r="S48" s="4">
        <f t="shared" si="10"/>
        <v>-1</v>
      </c>
      <c r="T48" s="60">
        <v>2</v>
      </c>
      <c r="U48" s="7">
        <f>WV!B9</f>
        <v>1</v>
      </c>
      <c r="V48" s="50">
        <f t="shared" si="11"/>
        <v>1</v>
      </c>
    </row>
    <row r="49" spans="1:22" ht="15.5" x14ac:dyDescent="0.35">
      <c r="A49" s="11" t="s">
        <v>55</v>
      </c>
      <c r="B49" s="9">
        <v>2</v>
      </c>
      <c r="C49" s="7">
        <f>DC!B56*65%</f>
        <v>2.6</v>
      </c>
      <c r="D49" s="6">
        <f t="shared" si="1"/>
        <v>-0.60000000000000009</v>
      </c>
      <c r="E49" s="61">
        <v>2</v>
      </c>
      <c r="F49" s="7">
        <f>DE!B56*65%</f>
        <v>2.6</v>
      </c>
      <c r="G49" s="6">
        <f t="shared" si="7"/>
        <v>-0.60000000000000009</v>
      </c>
      <c r="H49" s="61">
        <v>5</v>
      </c>
      <c r="I49" s="65">
        <f>MD!B56*65%</f>
        <v>5.2</v>
      </c>
      <c r="J49" s="50">
        <f t="shared" si="0"/>
        <v>-0.20000000000000018</v>
      </c>
      <c r="K49" s="61">
        <v>11</v>
      </c>
      <c r="L49" s="7">
        <f>NC!B56*65%</f>
        <v>11.05</v>
      </c>
      <c r="M49" s="4">
        <f t="shared" si="12"/>
        <v>-5.0000000000000711E-2</v>
      </c>
      <c r="N49" s="58">
        <v>6</v>
      </c>
      <c r="O49" s="7">
        <f>SC!B56*65%</f>
        <v>7.15</v>
      </c>
      <c r="P49" s="6">
        <f t="shared" si="9"/>
        <v>-1.1500000000000004</v>
      </c>
      <c r="Q49" s="61">
        <v>11</v>
      </c>
      <c r="R49" s="7">
        <f>VA!B56*65%</f>
        <v>11.05</v>
      </c>
      <c r="S49" s="4">
        <f t="shared" si="10"/>
        <v>-5.0000000000000711E-2</v>
      </c>
      <c r="T49" s="60">
        <v>6</v>
      </c>
      <c r="U49" s="7">
        <f>WV!B56*65%</f>
        <v>6.5</v>
      </c>
      <c r="V49" s="50">
        <f t="shared" si="11"/>
        <v>-0.5</v>
      </c>
    </row>
    <row r="50" spans="1:22" ht="15.5" x14ac:dyDescent="0.35">
      <c r="A50" s="12" t="s">
        <v>56</v>
      </c>
      <c r="B50" s="9">
        <v>0</v>
      </c>
      <c r="C50" s="7">
        <v>0</v>
      </c>
      <c r="D50" s="6">
        <f t="shared" si="1"/>
        <v>0</v>
      </c>
      <c r="E50" s="64">
        <v>0</v>
      </c>
      <c r="F50" s="7">
        <v>0</v>
      </c>
      <c r="G50" s="6">
        <f t="shared" si="7"/>
        <v>0</v>
      </c>
      <c r="H50" s="64">
        <v>0</v>
      </c>
      <c r="I50" s="65">
        <v>0</v>
      </c>
      <c r="J50" s="50">
        <f t="shared" si="0"/>
        <v>0</v>
      </c>
      <c r="K50" s="64">
        <v>0</v>
      </c>
      <c r="L50" s="7">
        <v>0</v>
      </c>
      <c r="M50" s="4">
        <f t="shared" si="12"/>
        <v>0</v>
      </c>
      <c r="N50" s="66">
        <v>0</v>
      </c>
      <c r="O50" s="7">
        <v>0</v>
      </c>
      <c r="P50" s="6">
        <f t="shared" si="9"/>
        <v>0</v>
      </c>
      <c r="Q50" s="64">
        <v>0</v>
      </c>
      <c r="R50" s="7">
        <v>0</v>
      </c>
      <c r="S50" s="4">
        <f t="shared" si="10"/>
        <v>0</v>
      </c>
      <c r="T50" s="60">
        <v>0</v>
      </c>
      <c r="U50" s="7">
        <v>0</v>
      </c>
      <c r="V50" s="50">
        <f t="shared" si="11"/>
        <v>0</v>
      </c>
    </row>
    <row r="51" spans="1:22" ht="15.5" x14ac:dyDescent="0.35">
      <c r="A51" s="11" t="s">
        <v>57</v>
      </c>
      <c r="B51" s="9">
        <v>0</v>
      </c>
      <c r="C51" s="7">
        <v>0</v>
      </c>
      <c r="D51" s="6">
        <f t="shared" si="1"/>
        <v>0</v>
      </c>
      <c r="E51" s="61">
        <v>0</v>
      </c>
      <c r="F51" s="7">
        <v>0</v>
      </c>
      <c r="G51" s="6">
        <f t="shared" si="7"/>
        <v>0</v>
      </c>
      <c r="H51" s="61">
        <v>1</v>
      </c>
      <c r="I51" s="65">
        <f>MD!B9</f>
        <v>0</v>
      </c>
      <c r="J51" s="50">
        <f t="shared" si="0"/>
        <v>1</v>
      </c>
      <c r="K51" s="61">
        <v>1</v>
      </c>
      <c r="L51" s="7">
        <f>NC!B9</f>
        <v>1</v>
      </c>
      <c r="M51" s="4">
        <f t="shared" si="12"/>
        <v>0</v>
      </c>
      <c r="N51" s="58">
        <v>2</v>
      </c>
      <c r="O51" s="7">
        <f>SC!B9</f>
        <v>1</v>
      </c>
      <c r="P51" s="6">
        <f t="shared" si="9"/>
        <v>1</v>
      </c>
      <c r="Q51" s="61">
        <v>0</v>
      </c>
      <c r="R51" s="7">
        <f>VA!B9</f>
        <v>1</v>
      </c>
      <c r="S51" s="4">
        <f t="shared" si="10"/>
        <v>-1</v>
      </c>
      <c r="T51" s="60">
        <v>2</v>
      </c>
      <c r="U51" s="7">
        <f>WV!B9</f>
        <v>1</v>
      </c>
      <c r="V51" s="50">
        <f t="shared" si="11"/>
        <v>1</v>
      </c>
    </row>
    <row r="52" spans="1:22" ht="15.5" x14ac:dyDescent="0.35">
      <c r="A52" s="11" t="s">
        <v>58</v>
      </c>
      <c r="B52" s="9">
        <v>0</v>
      </c>
      <c r="C52" s="7">
        <v>0</v>
      </c>
      <c r="D52" s="6">
        <f t="shared" si="1"/>
        <v>0</v>
      </c>
      <c r="E52" s="61">
        <v>0</v>
      </c>
      <c r="F52" s="7">
        <v>0</v>
      </c>
      <c r="G52" s="6">
        <f t="shared" si="7"/>
        <v>0</v>
      </c>
      <c r="H52" s="61">
        <v>1</v>
      </c>
      <c r="I52" s="65">
        <f>MD!B9</f>
        <v>0</v>
      </c>
      <c r="J52" s="50">
        <f t="shared" si="0"/>
        <v>1</v>
      </c>
      <c r="K52" s="61">
        <v>5</v>
      </c>
      <c r="L52" s="7">
        <v>4</v>
      </c>
      <c r="M52" s="4">
        <f t="shared" si="12"/>
        <v>1</v>
      </c>
      <c r="N52" s="58">
        <v>4</v>
      </c>
      <c r="O52" s="7">
        <f>SC!B9*4</f>
        <v>4</v>
      </c>
      <c r="P52" s="6">
        <f t="shared" si="9"/>
        <v>0</v>
      </c>
      <c r="Q52" s="61">
        <v>0</v>
      </c>
      <c r="R52" s="7">
        <f>VA!B9*4</f>
        <v>4</v>
      </c>
      <c r="S52" s="4">
        <f t="shared" si="10"/>
        <v>-4</v>
      </c>
      <c r="T52" s="60">
        <v>3</v>
      </c>
      <c r="U52" s="7">
        <f>WV!B9*4</f>
        <v>4</v>
      </c>
      <c r="V52" s="50">
        <f t="shared" si="11"/>
        <v>-1</v>
      </c>
    </row>
    <row r="53" spans="1:22" ht="15.5" x14ac:dyDescent="0.35">
      <c r="A53" s="11" t="s">
        <v>59</v>
      </c>
      <c r="B53" s="9">
        <v>4</v>
      </c>
      <c r="C53" s="7">
        <f>DC!B7*2</f>
        <v>8</v>
      </c>
      <c r="D53" s="6">
        <f t="shared" si="1"/>
        <v>-4</v>
      </c>
      <c r="E53" s="61">
        <v>7</v>
      </c>
      <c r="F53" s="7">
        <f>DE!B7*2</f>
        <v>10</v>
      </c>
      <c r="G53" s="6">
        <f t="shared" si="7"/>
        <v>-3</v>
      </c>
      <c r="H53" s="61">
        <v>11</v>
      </c>
      <c r="I53" s="65">
        <f>MD!B7*2</f>
        <v>22</v>
      </c>
      <c r="J53" s="50">
        <f t="shared" si="0"/>
        <v>-11</v>
      </c>
      <c r="K53" s="61">
        <v>28</v>
      </c>
      <c r="L53" s="7">
        <f>NC!B7*2</f>
        <v>26</v>
      </c>
      <c r="M53" s="4">
        <f t="shared" si="12"/>
        <v>2</v>
      </c>
      <c r="N53" s="58">
        <v>12</v>
      </c>
      <c r="O53" s="7">
        <f>SC!B7*2</f>
        <v>20</v>
      </c>
      <c r="P53" s="6">
        <f t="shared" si="9"/>
        <v>-8</v>
      </c>
      <c r="Q53" s="61">
        <v>25</v>
      </c>
      <c r="R53" s="7">
        <f>VA!B7*2</f>
        <v>26</v>
      </c>
      <c r="S53" s="4">
        <f t="shared" si="10"/>
        <v>-1</v>
      </c>
      <c r="T53" s="60">
        <v>12</v>
      </c>
      <c r="U53" s="7">
        <f>WV!B7*2</f>
        <v>12</v>
      </c>
      <c r="V53" s="50">
        <f t="shared" si="11"/>
        <v>0</v>
      </c>
    </row>
    <row r="54" spans="1:22" ht="15.5" x14ac:dyDescent="0.35">
      <c r="A54" s="12" t="s">
        <v>60</v>
      </c>
      <c r="B54" s="9">
        <v>0</v>
      </c>
      <c r="C54" s="7">
        <v>0</v>
      </c>
      <c r="D54" s="6">
        <f t="shared" si="1"/>
        <v>0</v>
      </c>
      <c r="E54" s="64">
        <v>0</v>
      </c>
      <c r="F54" s="7">
        <v>0</v>
      </c>
      <c r="G54" s="6">
        <f t="shared" si="7"/>
        <v>0</v>
      </c>
      <c r="H54" s="64">
        <v>0</v>
      </c>
      <c r="I54" s="65">
        <v>0</v>
      </c>
      <c r="J54" s="50">
        <f t="shared" si="0"/>
        <v>0</v>
      </c>
      <c r="K54" s="64">
        <v>0</v>
      </c>
      <c r="L54" s="7">
        <v>0</v>
      </c>
      <c r="M54" s="4">
        <f t="shared" si="12"/>
        <v>0</v>
      </c>
      <c r="N54" s="66">
        <v>0</v>
      </c>
      <c r="O54" s="7">
        <v>0</v>
      </c>
      <c r="P54" s="6">
        <f t="shared" si="9"/>
        <v>0</v>
      </c>
      <c r="Q54" s="64">
        <v>0</v>
      </c>
      <c r="R54" s="7">
        <v>0</v>
      </c>
      <c r="S54" s="4">
        <f t="shared" si="10"/>
        <v>0</v>
      </c>
      <c r="T54" s="60">
        <v>0</v>
      </c>
      <c r="U54" s="7">
        <v>0</v>
      </c>
      <c r="V54" s="50">
        <f t="shared" si="11"/>
        <v>0</v>
      </c>
    </row>
    <row r="55" spans="1:22" ht="15.5" x14ac:dyDescent="0.35">
      <c r="A55" s="11" t="s">
        <v>61</v>
      </c>
      <c r="B55" s="9">
        <v>4</v>
      </c>
      <c r="C55" s="7">
        <f>DC!B8*2</f>
        <v>6</v>
      </c>
      <c r="D55" s="6">
        <f t="shared" si="1"/>
        <v>-2</v>
      </c>
      <c r="E55" s="61">
        <v>6</v>
      </c>
      <c r="F55" s="7">
        <f>DE!B8*2</f>
        <v>10</v>
      </c>
      <c r="G55" s="6">
        <f t="shared" si="7"/>
        <v>-4</v>
      </c>
      <c r="H55" s="61">
        <v>10</v>
      </c>
      <c r="I55" s="65">
        <f>MD!B8*2</f>
        <v>8</v>
      </c>
      <c r="J55" s="50">
        <f t="shared" si="0"/>
        <v>2</v>
      </c>
      <c r="K55" s="61">
        <v>25</v>
      </c>
      <c r="L55" s="7">
        <f>NC!B8*2</f>
        <v>12</v>
      </c>
      <c r="M55" s="4">
        <f t="shared" si="12"/>
        <v>13</v>
      </c>
      <c r="N55" s="58">
        <v>10</v>
      </c>
      <c r="O55" s="7">
        <f>SC!B8*2</f>
        <v>12</v>
      </c>
      <c r="P55" s="6">
        <f t="shared" si="9"/>
        <v>-2</v>
      </c>
      <c r="Q55" s="61">
        <v>24</v>
      </c>
      <c r="R55" s="7">
        <f>VA!B8*2</f>
        <v>12</v>
      </c>
      <c r="S55" s="4">
        <f t="shared" si="10"/>
        <v>12</v>
      </c>
      <c r="T55" s="60">
        <v>10</v>
      </c>
      <c r="U55" s="7">
        <f>WV!B8*2</f>
        <v>6</v>
      </c>
      <c r="V55" s="50">
        <f t="shared" si="11"/>
        <v>4</v>
      </c>
    </row>
    <row r="56" spans="1:22" ht="15.5" x14ac:dyDescent="0.35">
      <c r="A56" s="11" t="s">
        <v>62</v>
      </c>
      <c r="B56" s="9">
        <v>0</v>
      </c>
      <c r="C56" s="7">
        <v>0</v>
      </c>
      <c r="D56" s="6">
        <f t="shared" si="1"/>
        <v>0</v>
      </c>
      <c r="E56" s="61">
        <v>0</v>
      </c>
      <c r="F56" s="7">
        <v>0</v>
      </c>
      <c r="G56" s="6">
        <f t="shared" si="7"/>
        <v>0</v>
      </c>
      <c r="H56" s="61">
        <v>1</v>
      </c>
      <c r="I56" s="65">
        <f>MD!B9*4</f>
        <v>0</v>
      </c>
      <c r="J56" s="50">
        <f t="shared" si="0"/>
        <v>1</v>
      </c>
      <c r="K56" s="61">
        <v>2</v>
      </c>
      <c r="L56" s="7">
        <f>NC!B9*4</f>
        <v>4</v>
      </c>
      <c r="M56" s="4">
        <f t="shared" si="12"/>
        <v>-2</v>
      </c>
      <c r="N56" s="58">
        <v>2</v>
      </c>
      <c r="O56" s="7">
        <f>SC!B9*2</f>
        <v>2</v>
      </c>
      <c r="P56" s="6">
        <f t="shared" si="9"/>
        <v>0</v>
      </c>
      <c r="Q56" s="61">
        <v>0</v>
      </c>
      <c r="R56" s="7">
        <f>VA!B9*2</f>
        <v>2</v>
      </c>
      <c r="S56" s="4">
        <f t="shared" si="10"/>
        <v>-2</v>
      </c>
      <c r="T56" s="60">
        <v>3</v>
      </c>
      <c r="U56" s="7">
        <f>WV!B9*2</f>
        <v>2</v>
      </c>
      <c r="V56" s="50">
        <f t="shared" si="11"/>
        <v>1</v>
      </c>
    </row>
    <row r="57" spans="1:22" ht="15.5" x14ac:dyDescent="0.35">
      <c r="A57" s="11" t="s">
        <v>63</v>
      </c>
      <c r="B57" s="9">
        <v>0</v>
      </c>
      <c r="C57" s="7">
        <v>0</v>
      </c>
      <c r="D57" s="6">
        <f t="shared" si="1"/>
        <v>0</v>
      </c>
      <c r="E57" s="61">
        <v>0</v>
      </c>
      <c r="F57" s="7">
        <v>0</v>
      </c>
      <c r="G57" s="6">
        <f t="shared" si="7"/>
        <v>0</v>
      </c>
      <c r="H57" s="61">
        <v>0</v>
      </c>
      <c r="I57" s="65">
        <f>MD!B9*2</f>
        <v>0</v>
      </c>
      <c r="J57" s="50">
        <f t="shared" si="0"/>
        <v>0</v>
      </c>
      <c r="K57" s="61">
        <v>0</v>
      </c>
      <c r="L57" s="7">
        <f>NC!B9*2</f>
        <v>2</v>
      </c>
      <c r="M57" s="4">
        <f t="shared" si="12"/>
        <v>-2</v>
      </c>
      <c r="N57" s="58">
        <v>1</v>
      </c>
      <c r="O57" s="7">
        <f>SC!B9*2</f>
        <v>2</v>
      </c>
      <c r="P57" s="6">
        <f t="shared" si="9"/>
        <v>-1</v>
      </c>
      <c r="Q57" s="61">
        <v>4</v>
      </c>
      <c r="R57" s="7">
        <f>VA!B9*2</f>
        <v>2</v>
      </c>
      <c r="S57" s="4">
        <f t="shared" si="10"/>
        <v>2</v>
      </c>
      <c r="T57" s="60">
        <v>1</v>
      </c>
      <c r="U57" s="7">
        <f>WV!B9*2</f>
        <v>2</v>
      </c>
      <c r="V57" s="50">
        <f t="shared" si="11"/>
        <v>-1</v>
      </c>
    </row>
    <row r="58" spans="1:22" ht="15.5" x14ac:dyDescent="0.35">
      <c r="A58" s="11" t="s">
        <v>64</v>
      </c>
      <c r="B58" s="9">
        <v>10</v>
      </c>
      <c r="C58" s="7">
        <f>DC!B81*30%</f>
        <v>4.5</v>
      </c>
      <c r="D58" s="6">
        <f t="shared" si="1"/>
        <v>5.5</v>
      </c>
      <c r="E58" s="61">
        <v>8</v>
      </c>
      <c r="F58" s="7">
        <f>DE!B80*30%</f>
        <v>5.7</v>
      </c>
      <c r="G58" s="6">
        <f t="shared" si="7"/>
        <v>2.2999999999999998</v>
      </c>
      <c r="H58" s="61">
        <v>23</v>
      </c>
      <c r="I58" s="7">
        <f>MD!B80*30%</f>
        <v>16.2</v>
      </c>
      <c r="J58" s="50">
        <f t="shared" si="0"/>
        <v>6.8000000000000007</v>
      </c>
      <c r="K58" s="61">
        <v>75</v>
      </c>
      <c r="L58" s="7">
        <f>NC!B80*30%</f>
        <v>22.8</v>
      </c>
      <c r="M58" s="4">
        <f t="shared" si="12"/>
        <v>52.2</v>
      </c>
      <c r="N58" s="58">
        <v>26</v>
      </c>
      <c r="O58" s="7">
        <f>SC!B80*30%</f>
        <v>15.299999999999999</v>
      </c>
      <c r="P58" s="6">
        <f t="shared" si="9"/>
        <v>10.700000000000001</v>
      </c>
      <c r="Q58" s="61">
        <v>41</v>
      </c>
      <c r="R58" s="7">
        <f>VA!B80*30%</f>
        <v>22.8</v>
      </c>
      <c r="S58" s="4">
        <f t="shared" si="10"/>
        <v>18.2</v>
      </c>
      <c r="T58" s="60">
        <v>21</v>
      </c>
      <c r="U58" s="7">
        <f>WV!B80*30%</f>
        <v>10.199999999999999</v>
      </c>
      <c r="V58" s="50">
        <f t="shared" si="11"/>
        <v>10.8</v>
      </c>
    </row>
    <row r="59" spans="1:22" ht="15.5" x14ac:dyDescent="0.35">
      <c r="A59" s="11" t="s">
        <v>65</v>
      </c>
      <c r="B59" s="9">
        <v>10</v>
      </c>
      <c r="C59" s="7">
        <f>DC!B80*30%</f>
        <v>7.1999999999999993</v>
      </c>
      <c r="D59" s="6">
        <f t="shared" si="1"/>
        <v>2.8000000000000007</v>
      </c>
      <c r="E59" s="61">
        <v>8</v>
      </c>
      <c r="F59" s="7">
        <f>DE!B81*30%</f>
        <v>3.9</v>
      </c>
      <c r="G59" s="6">
        <f t="shared" si="7"/>
        <v>4.0999999999999996</v>
      </c>
      <c r="H59" s="61">
        <v>23</v>
      </c>
      <c r="I59" s="65">
        <f>MD!B81*30%</f>
        <v>9.9</v>
      </c>
      <c r="J59" s="50">
        <f t="shared" si="0"/>
        <v>13.1</v>
      </c>
      <c r="K59" s="61">
        <v>67</v>
      </c>
      <c r="L59" s="7">
        <f>NC!B81*30%</f>
        <v>20.399999999999999</v>
      </c>
      <c r="M59" s="4">
        <f t="shared" si="12"/>
        <v>46.6</v>
      </c>
      <c r="N59" s="58">
        <v>22</v>
      </c>
      <c r="O59" s="7">
        <f>SC!B81*30%</f>
        <v>12.9</v>
      </c>
      <c r="P59" s="6">
        <f t="shared" si="9"/>
        <v>9.1</v>
      </c>
      <c r="Q59" s="61">
        <v>38</v>
      </c>
      <c r="R59" s="7">
        <f>VA!B81*30%</f>
        <v>20.399999999999999</v>
      </c>
      <c r="S59" s="4">
        <f t="shared" si="10"/>
        <v>17.600000000000001</v>
      </c>
      <c r="T59" s="60">
        <v>20</v>
      </c>
      <c r="U59" s="7">
        <f>WV!B81*30%</f>
        <v>7.1999999999999993</v>
      </c>
      <c r="V59" s="50">
        <f t="shared" si="11"/>
        <v>12.8</v>
      </c>
    </row>
    <row r="60" spans="1:22" ht="15.5" x14ac:dyDescent="0.35">
      <c r="A60" s="11" t="s">
        <v>66</v>
      </c>
      <c r="B60" s="9">
        <v>4</v>
      </c>
      <c r="C60" s="7">
        <f>DC!B7</f>
        <v>4</v>
      </c>
      <c r="D60" s="6">
        <f t="shared" si="1"/>
        <v>0</v>
      </c>
      <c r="E60" s="61">
        <v>3</v>
      </c>
      <c r="F60" s="7">
        <f>DE!B7</f>
        <v>5</v>
      </c>
      <c r="G60" s="6">
        <f t="shared" si="7"/>
        <v>-2</v>
      </c>
      <c r="H60" s="61">
        <v>6</v>
      </c>
      <c r="I60" s="65">
        <f>MD!B7</f>
        <v>11</v>
      </c>
      <c r="J60" s="50">
        <f t="shared" si="0"/>
        <v>-5</v>
      </c>
      <c r="K60" s="61">
        <v>18</v>
      </c>
      <c r="L60" s="7">
        <f>NC!B7</f>
        <v>13</v>
      </c>
      <c r="M60" s="4">
        <f t="shared" si="12"/>
        <v>5</v>
      </c>
      <c r="N60" s="58">
        <v>9</v>
      </c>
      <c r="O60" s="7">
        <f>SC!B7</f>
        <v>10</v>
      </c>
      <c r="P60" s="6">
        <f t="shared" si="9"/>
        <v>-1</v>
      </c>
      <c r="Q60" s="61">
        <v>15</v>
      </c>
      <c r="R60" s="7">
        <f>VA!B7</f>
        <v>13</v>
      </c>
      <c r="S60" s="4">
        <f t="shared" si="10"/>
        <v>2</v>
      </c>
      <c r="T60" s="60">
        <v>6</v>
      </c>
      <c r="U60" s="7">
        <f>WV!B7</f>
        <v>6</v>
      </c>
      <c r="V60" s="50">
        <f t="shared" si="11"/>
        <v>0</v>
      </c>
    </row>
    <row r="61" spans="1:22" ht="15.5" x14ac:dyDescent="0.35">
      <c r="A61" s="11" t="s">
        <v>67</v>
      </c>
      <c r="B61" s="9">
        <v>4</v>
      </c>
      <c r="C61" s="7">
        <f>DC!B8</f>
        <v>3</v>
      </c>
      <c r="D61" s="6">
        <f t="shared" si="1"/>
        <v>1</v>
      </c>
      <c r="E61" s="61">
        <v>3</v>
      </c>
      <c r="F61" s="7">
        <f>DE!B8</f>
        <v>5</v>
      </c>
      <c r="G61" s="6">
        <f t="shared" si="7"/>
        <v>-2</v>
      </c>
      <c r="H61" s="61">
        <v>6</v>
      </c>
      <c r="I61" s="65">
        <f>MD!B8</f>
        <v>4</v>
      </c>
      <c r="J61" s="50">
        <f t="shared" si="0"/>
        <v>2</v>
      </c>
      <c r="K61" s="61">
        <v>17</v>
      </c>
      <c r="L61" s="7">
        <f>NC!B8</f>
        <v>6</v>
      </c>
      <c r="M61" s="4">
        <f t="shared" si="12"/>
        <v>11</v>
      </c>
      <c r="N61" s="58">
        <v>8</v>
      </c>
      <c r="O61" s="7">
        <f>SC!B8</f>
        <v>6</v>
      </c>
      <c r="P61" s="6">
        <f t="shared" si="9"/>
        <v>2</v>
      </c>
      <c r="Q61" s="61">
        <v>15</v>
      </c>
      <c r="R61" s="7">
        <f>VA!B8</f>
        <v>6</v>
      </c>
      <c r="S61" s="4">
        <f t="shared" si="10"/>
        <v>9</v>
      </c>
      <c r="T61" s="60">
        <v>6</v>
      </c>
      <c r="U61" s="7">
        <f>WV!B8</f>
        <v>3</v>
      </c>
      <c r="V61" s="50">
        <f t="shared" si="11"/>
        <v>3</v>
      </c>
    </row>
    <row r="62" spans="1:22" ht="15.5" x14ac:dyDescent="0.35">
      <c r="A62" s="11" t="s">
        <v>68</v>
      </c>
      <c r="B62" s="9">
        <v>1</v>
      </c>
      <c r="C62" s="7">
        <f>DC!B71*65%</f>
        <v>3.25</v>
      </c>
      <c r="D62" s="6">
        <f t="shared" si="1"/>
        <v>-2.25</v>
      </c>
      <c r="E62" s="61">
        <v>3</v>
      </c>
      <c r="F62" s="7">
        <f>DE!B71*65%</f>
        <v>1.3</v>
      </c>
      <c r="G62" s="6">
        <f t="shared" si="7"/>
        <v>1.7</v>
      </c>
      <c r="H62" s="61">
        <v>4</v>
      </c>
      <c r="I62" s="65">
        <f>MD!B71*65%</f>
        <v>3.9000000000000004</v>
      </c>
      <c r="J62" s="50">
        <f t="shared" si="0"/>
        <v>9.9999999999999645E-2</v>
      </c>
      <c r="K62" s="61">
        <v>10</v>
      </c>
      <c r="L62" s="7">
        <f>NC!B71*65%</f>
        <v>11.05</v>
      </c>
      <c r="M62" s="4">
        <f t="shared" si="12"/>
        <v>-1.0500000000000007</v>
      </c>
      <c r="N62" s="58">
        <v>4</v>
      </c>
      <c r="O62" s="7">
        <f>SC!B71*65%</f>
        <v>11.05</v>
      </c>
      <c r="P62" s="6">
        <f t="shared" si="9"/>
        <v>-7.0500000000000007</v>
      </c>
      <c r="Q62" s="61">
        <v>6</v>
      </c>
      <c r="R62" s="7">
        <f>VA!B71*65%</f>
        <v>11.05</v>
      </c>
      <c r="S62" s="4">
        <f t="shared" si="10"/>
        <v>-5.0500000000000007</v>
      </c>
      <c r="T62" s="60">
        <v>5</v>
      </c>
      <c r="U62" s="7">
        <f>WV!B71*65%</f>
        <v>3.9000000000000004</v>
      </c>
      <c r="V62" s="50">
        <f t="shared" si="11"/>
        <v>1.0999999999999996</v>
      </c>
    </row>
    <row r="63" spans="1:22" ht="15.5" x14ac:dyDescent="0.35">
      <c r="A63" s="11" t="s">
        <v>69</v>
      </c>
      <c r="B63" s="9">
        <v>9</v>
      </c>
      <c r="C63" s="7">
        <f>DC!B75*50%</f>
        <v>9.5</v>
      </c>
      <c r="D63" s="6">
        <f t="shared" si="1"/>
        <v>-0.5</v>
      </c>
      <c r="E63" s="61">
        <v>12</v>
      </c>
      <c r="F63" s="7">
        <f>DE!B75*50%</f>
        <v>8</v>
      </c>
      <c r="G63" s="6">
        <f t="shared" si="7"/>
        <v>4</v>
      </c>
      <c r="H63" s="61">
        <v>29</v>
      </c>
      <c r="I63" s="65">
        <f>MD!B75*50%</f>
        <v>19.5</v>
      </c>
      <c r="J63" s="50">
        <f t="shared" si="0"/>
        <v>9.5</v>
      </c>
      <c r="K63" s="61">
        <v>84</v>
      </c>
      <c r="L63" s="7">
        <f>NC!B75*50%</f>
        <v>32</v>
      </c>
      <c r="M63" s="4">
        <f t="shared" si="12"/>
        <v>52</v>
      </c>
      <c r="N63" s="58">
        <v>31</v>
      </c>
      <c r="O63" s="7">
        <f>SC!B75*50%</f>
        <v>21</v>
      </c>
      <c r="P63" s="6">
        <f t="shared" si="9"/>
        <v>10</v>
      </c>
      <c r="Q63" s="61">
        <v>41</v>
      </c>
      <c r="R63" s="7">
        <f>VA!B75*50%</f>
        <v>32</v>
      </c>
      <c r="S63" s="4">
        <f t="shared" si="10"/>
        <v>9</v>
      </c>
      <c r="T63" s="60">
        <v>15</v>
      </c>
      <c r="U63" s="7">
        <f>WV!B75*50%</f>
        <v>13.5</v>
      </c>
      <c r="V63" s="50">
        <f t="shared" si="11"/>
        <v>1.5</v>
      </c>
    </row>
    <row r="64" spans="1:22" ht="15.5" x14ac:dyDescent="0.35">
      <c r="A64" s="11" t="s">
        <v>70</v>
      </c>
      <c r="B64" s="9">
        <v>14</v>
      </c>
      <c r="C64" s="7">
        <f>DC!B80*85%</f>
        <v>20.399999999999999</v>
      </c>
      <c r="D64" s="6">
        <f t="shared" si="1"/>
        <v>-6.3999999999999986</v>
      </c>
      <c r="E64" s="61">
        <v>15</v>
      </c>
      <c r="F64" s="7">
        <f>DE!B80*85%</f>
        <v>16.149999999999999</v>
      </c>
      <c r="G64" s="6">
        <f t="shared" si="7"/>
        <v>-1.1499999999999986</v>
      </c>
      <c r="H64" s="61">
        <v>42</v>
      </c>
      <c r="I64" s="65">
        <f>MD!B80*85%</f>
        <v>45.9</v>
      </c>
      <c r="J64" s="50">
        <f t="shared" si="0"/>
        <v>-3.8999999999999986</v>
      </c>
      <c r="K64" s="61">
        <v>102</v>
      </c>
      <c r="L64" s="7">
        <f>NC!B80*85%</f>
        <v>64.599999999999994</v>
      </c>
      <c r="M64" s="4">
        <f t="shared" si="12"/>
        <v>37.400000000000006</v>
      </c>
      <c r="N64" s="58">
        <v>39</v>
      </c>
      <c r="O64" s="7">
        <f>SC!B80*85%</f>
        <v>43.35</v>
      </c>
      <c r="P64" s="6">
        <f t="shared" si="9"/>
        <v>-4.3500000000000014</v>
      </c>
      <c r="Q64" s="61">
        <v>56</v>
      </c>
      <c r="R64" s="53">
        <f>VA!B80*85%</f>
        <v>64.599999999999994</v>
      </c>
      <c r="S64" s="4">
        <f t="shared" si="10"/>
        <v>-8.5999999999999943</v>
      </c>
      <c r="T64" s="60">
        <v>29</v>
      </c>
      <c r="U64" s="7">
        <f>WV!B80*85%</f>
        <v>28.9</v>
      </c>
      <c r="V64" s="50">
        <f t="shared" si="11"/>
        <v>0.10000000000000142</v>
      </c>
    </row>
    <row r="65" spans="1:22" ht="15.5" x14ac:dyDescent="0.35">
      <c r="A65" s="12" t="s">
        <v>71</v>
      </c>
      <c r="B65" s="9">
        <v>0</v>
      </c>
      <c r="C65" s="7">
        <v>0</v>
      </c>
      <c r="D65" s="6">
        <f t="shared" si="1"/>
        <v>0</v>
      </c>
      <c r="E65" s="64">
        <v>0</v>
      </c>
      <c r="F65" s="7">
        <v>0</v>
      </c>
      <c r="G65" s="6">
        <f t="shared" si="7"/>
        <v>0</v>
      </c>
      <c r="H65" s="64">
        <v>0</v>
      </c>
      <c r="I65" s="65">
        <v>0</v>
      </c>
      <c r="J65" s="50">
        <f t="shared" si="0"/>
        <v>0</v>
      </c>
      <c r="K65" s="64">
        <v>0</v>
      </c>
      <c r="L65" s="7">
        <v>0</v>
      </c>
      <c r="M65" s="4">
        <f t="shared" si="12"/>
        <v>0</v>
      </c>
      <c r="N65" s="66">
        <v>0</v>
      </c>
      <c r="O65" s="7">
        <v>0</v>
      </c>
      <c r="P65" s="6">
        <f t="shared" si="9"/>
        <v>0</v>
      </c>
      <c r="Q65" s="64">
        <v>0</v>
      </c>
      <c r="R65" s="7">
        <v>0</v>
      </c>
      <c r="S65" s="4">
        <f t="shared" si="10"/>
        <v>0</v>
      </c>
      <c r="T65" s="60">
        <v>0</v>
      </c>
      <c r="U65" s="7">
        <v>0</v>
      </c>
      <c r="V65" s="50">
        <f t="shared" si="11"/>
        <v>0</v>
      </c>
    </row>
    <row r="66" spans="1:22" ht="15.5" x14ac:dyDescent="0.35">
      <c r="A66" s="11" t="s">
        <v>72</v>
      </c>
      <c r="B66" s="9">
        <v>0</v>
      </c>
      <c r="C66" s="7">
        <v>0</v>
      </c>
      <c r="D66" s="6">
        <f t="shared" si="1"/>
        <v>0</v>
      </c>
      <c r="E66" s="61">
        <v>0</v>
      </c>
      <c r="F66" s="7">
        <v>0</v>
      </c>
      <c r="G66" s="6">
        <f t="shared" si="7"/>
        <v>0</v>
      </c>
      <c r="H66" s="61">
        <v>1</v>
      </c>
      <c r="I66" s="65">
        <f>MD!B9*2</f>
        <v>0</v>
      </c>
      <c r="J66" s="50">
        <f t="shared" si="0"/>
        <v>1</v>
      </c>
      <c r="K66" s="61">
        <v>4</v>
      </c>
      <c r="L66" s="7">
        <f>NC!B9*2</f>
        <v>2</v>
      </c>
      <c r="M66" s="4">
        <f t="shared" si="12"/>
        <v>2</v>
      </c>
      <c r="N66" s="58">
        <v>3</v>
      </c>
      <c r="O66" s="7">
        <f>SC!B9*2</f>
        <v>2</v>
      </c>
      <c r="P66" s="6">
        <f t="shared" si="9"/>
        <v>1</v>
      </c>
      <c r="Q66" s="61">
        <v>0</v>
      </c>
      <c r="R66" s="7">
        <f>VA!B9*2</f>
        <v>2</v>
      </c>
      <c r="S66" s="4">
        <f t="shared" si="10"/>
        <v>-2</v>
      </c>
      <c r="T66" s="60">
        <v>3</v>
      </c>
      <c r="U66" s="7">
        <f>WV!B9*2</f>
        <v>2</v>
      </c>
      <c r="V66" s="50">
        <f t="shared" si="11"/>
        <v>1</v>
      </c>
    </row>
    <row r="67" spans="1:22" ht="15.5" x14ac:dyDescent="0.35">
      <c r="A67" s="11" t="s">
        <v>73</v>
      </c>
      <c r="B67" s="9">
        <v>0</v>
      </c>
      <c r="C67" s="7">
        <v>0</v>
      </c>
      <c r="D67" s="6">
        <f t="shared" si="1"/>
        <v>0</v>
      </c>
      <c r="E67" s="61">
        <v>0</v>
      </c>
      <c r="F67" s="7">
        <v>0</v>
      </c>
      <c r="G67" s="6">
        <f t="shared" si="7"/>
        <v>0</v>
      </c>
      <c r="H67" s="61">
        <v>1</v>
      </c>
      <c r="I67" s="65">
        <f>MD!B9*2</f>
        <v>0</v>
      </c>
      <c r="J67" s="50">
        <f t="shared" ref="J67:J70" si="13">H67-I67</f>
        <v>1</v>
      </c>
      <c r="K67" s="61">
        <v>9</v>
      </c>
      <c r="L67" s="7">
        <f>NC!B9*2</f>
        <v>2</v>
      </c>
      <c r="M67" s="4">
        <f t="shared" si="12"/>
        <v>7</v>
      </c>
      <c r="N67" s="58">
        <v>4</v>
      </c>
      <c r="O67" s="7">
        <f>SC!B9*2</f>
        <v>2</v>
      </c>
      <c r="P67" s="6">
        <f t="shared" si="9"/>
        <v>2</v>
      </c>
      <c r="Q67" s="61">
        <v>8</v>
      </c>
      <c r="R67" s="7">
        <f>VA!B9*2</f>
        <v>2</v>
      </c>
      <c r="S67" s="4">
        <f t="shared" si="10"/>
        <v>6</v>
      </c>
      <c r="T67" s="60">
        <v>3</v>
      </c>
      <c r="U67" s="7">
        <f>WV!B9*2</f>
        <v>2</v>
      </c>
      <c r="V67" s="50">
        <f t="shared" si="11"/>
        <v>1</v>
      </c>
    </row>
    <row r="68" spans="1:22" ht="15.5" x14ac:dyDescent="0.35">
      <c r="A68" s="11" t="s">
        <v>74</v>
      </c>
      <c r="B68" s="9">
        <v>1</v>
      </c>
      <c r="C68" s="7">
        <v>0</v>
      </c>
      <c r="D68" s="6">
        <f t="shared" ref="D68:D70" si="14">B68-C68</f>
        <v>1</v>
      </c>
      <c r="E68" s="61">
        <v>0</v>
      </c>
      <c r="F68" s="7">
        <v>0</v>
      </c>
      <c r="G68" s="6">
        <f t="shared" si="7"/>
        <v>0</v>
      </c>
      <c r="H68" s="61">
        <v>3</v>
      </c>
      <c r="I68" s="65">
        <f>MD!B9*2</f>
        <v>0</v>
      </c>
      <c r="J68" s="50">
        <f t="shared" si="13"/>
        <v>3</v>
      </c>
      <c r="K68" s="61">
        <v>7</v>
      </c>
      <c r="L68" s="7">
        <f>NC!B9*2</f>
        <v>2</v>
      </c>
      <c r="M68" s="4">
        <f t="shared" si="12"/>
        <v>5</v>
      </c>
      <c r="N68" s="58">
        <v>4</v>
      </c>
      <c r="O68" s="7">
        <f>SC!B9*2</f>
        <v>2</v>
      </c>
      <c r="P68" s="6">
        <f t="shared" si="9"/>
        <v>2</v>
      </c>
      <c r="Q68" s="61">
        <v>3</v>
      </c>
      <c r="R68" s="7">
        <f>VA!B9*2</f>
        <v>2</v>
      </c>
      <c r="S68" s="4">
        <f t="shared" si="10"/>
        <v>1</v>
      </c>
      <c r="T68" s="60">
        <v>3</v>
      </c>
      <c r="U68" s="7">
        <f>WV!B9*2</f>
        <v>2</v>
      </c>
      <c r="V68" s="50">
        <f t="shared" si="11"/>
        <v>1</v>
      </c>
    </row>
    <row r="69" spans="1:22" ht="15.5" x14ac:dyDescent="0.35">
      <c r="A69" s="11" t="s">
        <v>75</v>
      </c>
      <c r="B69" s="9">
        <v>17</v>
      </c>
      <c r="C69" s="7">
        <f>(B69*20%)+B69</f>
        <v>20.399999999999999</v>
      </c>
      <c r="D69" s="6">
        <f t="shared" si="14"/>
        <v>-3.3999999999999986</v>
      </c>
      <c r="E69" s="61">
        <v>17</v>
      </c>
      <c r="F69" s="7">
        <f>(E69*20%)+E69</f>
        <v>20.399999999999999</v>
      </c>
      <c r="G69" s="6">
        <f t="shared" si="7"/>
        <v>-3.3999999999999986</v>
      </c>
      <c r="H69" s="61">
        <v>54</v>
      </c>
      <c r="I69" s="7">
        <f>(H69*20%)+H69</f>
        <v>64.8</v>
      </c>
      <c r="J69" s="50">
        <f t="shared" si="13"/>
        <v>-10.799999999999997</v>
      </c>
      <c r="K69" s="61">
        <v>128</v>
      </c>
      <c r="L69" s="7">
        <f>(K69*20%)+K69</f>
        <v>153.6</v>
      </c>
      <c r="M69" s="4">
        <f t="shared" si="12"/>
        <v>-25.599999999999994</v>
      </c>
      <c r="N69" s="58">
        <v>56</v>
      </c>
      <c r="O69" s="7">
        <f>(N69*20%)+N69</f>
        <v>67.2</v>
      </c>
      <c r="P69" s="6">
        <f t="shared" si="9"/>
        <v>-11.200000000000003</v>
      </c>
      <c r="Q69" s="61">
        <v>67</v>
      </c>
      <c r="R69" s="7">
        <f>(Q69*20%)+Q69</f>
        <v>80.400000000000006</v>
      </c>
      <c r="S69" s="4">
        <f t="shared" si="10"/>
        <v>-13.400000000000006</v>
      </c>
      <c r="T69" s="60">
        <v>34</v>
      </c>
      <c r="U69" s="7">
        <f>(T69*20%)+T69</f>
        <v>40.799999999999997</v>
      </c>
      <c r="V69" s="50">
        <f t="shared" si="11"/>
        <v>-6.7999999999999972</v>
      </c>
    </row>
    <row r="70" spans="1:22" ht="16" thickBot="1" x14ac:dyDescent="0.4">
      <c r="A70" s="13" t="s">
        <v>76</v>
      </c>
      <c r="B70" s="9">
        <v>15</v>
      </c>
      <c r="C70" s="7">
        <f>(B70*20%)+B70</f>
        <v>18</v>
      </c>
      <c r="D70" s="6">
        <f t="shared" si="14"/>
        <v>-3</v>
      </c>
      <c r="E70" s="68">
        <v>15</v>
      </c>
      <c r="F70" s="7">
        <f>(E70*20%)+E70</f>
        <v>18</v>
      </c>
      <c r="G70" s="18">
        <f t="shared" si="7"/>
        <v>-3</v>
      </c>
      <c r="H70" s="68">
        <v>34</v>
      </c>
      <c r="I70" s="7">
        <f>(H70*20%)+H70</f>
        <v>40.799999999999997</v>
      </c>
      <c r="J70" s="50">
        <f t="shared" si="13"/>
        <v>-6.7999999999999972</v>
      </c>
      <c r="K70" s="68">
        <v>100</v>
      </c>
      <c r="L70" s="7">
        <f>(K70*20%)+K70</f>
        <v>120</v>
      </c>
      <c r="M70" s="5">
        <f t="shared" si="12"/>
        <v>-20</v>
      </c>
      <c r="N70" s="69">
        <v>41</v>
      </c>
      <c r="O70" s="7">
        <f>(N70*20%)+N70</f>
        <v>49.2</v>
      </c>
      <c r="P70" s="18">
        <f t="shared" si="9"/>
        <v>-8.2000000000000028</v>
      </c>
      <c r="Q70" s="68">
        <v>61</v>
      </c>
      <c r="R70" s="7">
        <f>(Q70*20%)+Q70</f>
        <v>73.2</v>
      </c>
      <c r="S70" s="5">
        <f t="shared" si="10"/>
        <v>-12.200000000000003</v>
      </c>
      <c r="T70" s="70">
        <v>24</v>
      </c>
      <c r="U70" s="7">
        <f>(T70*20%)+T70</f>
        <v>28.8</v>
      </c>
      <c r="V70" s="52">
        <f t="shared" si="11"/>
        <v>-4.8000000000000007</v>
      </c>
    </row>
  </sheetData>
  <mergeCells count="7">
    <mergeCell ref="Q1:S1"/>
    <mergeCell ref="T1:V1"/>
    <mergeCell ref="B1:D1"/>
    <mergeCell ref="E1:G1"/>
    <mergeCell ref="H1:J1"/>
    <mergeCell ref="K1:M1"/>
    <mergeCell ref="N1:P1"/>
  </mergeCells>
  <conditionalFormatting sqref="G45">
    <cfRule type="cellIs" dxfId="16" priority="20" operator="greaterThanOrEqual">
      <formula>0</formula>
    </cfRule>
    <cfRule type="cellIs" dxfId="15" priority="21" operator="lessThan">
      <formula>0</formula>
    </cfRule>
  </conditionalFormatting>
  <conditionalFormatting sqref="D3:D70">
    <cfRule type="cellIs" dxfId="14" priority="26" operator="greaterThanOrEqual">
      <formula>0</formula>
    </cfRule>
    <cfRule type="cellIs" dxfId="13" priority="27" operator="lessThan">
      <formula>0</formula>
    </cfRule>
  </conditionalFormatting>
  <conditionalFormatting sqref="G3:G44 G46:G70">
    <cfRule type="cellIs" dxfId="12" priority="24" operator="greaterThanOrEqual">
      <formula>0</formula>
    </cfRule>
    <cfRule type="cellIs" dxfId="11" priority="25" operator="lessThan">
      <formula>0</formula>
    </cfRule>
  </conditionalFormatting>
  <conditionalFormatting sqref="J3:J70">
    <cfRule type="cellIs" dxfId="10" priority="18" operator="greaterThanOrEqual">
      <formula>0</formula>
    </cfRule>
    <cfRule type="cellIs" dxfId="9" priority="19" operator="lessThan">
      <formula>0</formula>
    </cfRule>
  </conditionalFormatting>
  <conditionalFormatting sqref="P3:P70">
    <cfRule type="cellIs" dxfId="8" priority="16" operator="greaterThanOrEqual">
      <formula>0</formula>
    </cfRule>
    <cfRule type="cellIs" dxfId="7" priority="17" operator="lessThan">
      <formula>0</formula>
    </cfRule>
  </conditionalFormatting>
  <conditionalFormatting sqref="V3:V70">
    <cfRule type="cellIs" dxfId="6" priority="14" operator="greaterThanOrEqual">
      <formula>0</formula>
    </cfRule>
    <cfRule type="cellIs" dxfId="5" priority="15" operator="lessThan">
      <formula>0</formula>
    </cfRule>
  </conditionalFormatting>
  <conditionalFormatting sqref="S3:S70">
    <cfRule type="cellIs" dxfId="4" priority="12" operator="greaterThanOrEqual">
      <formula>0</formula>
    </cfRule>
    <cfRule type="cellIs" dxfId="3" priority="13" operator="lessThan">
      <formula>0</formula>
    </cfRule>
  </conditionalFormatting>
  <conditionalFormatting sqref="M3:M70">
    <cfRule type="cellIs" dxfId="2" priority="10" operator="greaterThanOrEqual">
      <formula>0</formula>
    </cfRule>
    <cfRule type="cellIs" dxfId="1" priority="11" operator="lessThan">
      <formula>0</formula>
    </cfRule>
  </conditionalFormatting>
  <conditionalFormatting sqref="M49">
    <cfRule type="cellIs" dxfId="0" priority="1" operator="greaterThan">
      <formula>-1</formula>
    </cfRule>
  </conditionalFormatting>
  <pageMargins left="0.7" right="0.7" top="0.75" bottom="0.75" header="0.3" footer="0.3"/>
  <pageSetup paperSize="3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workbookViewId="0">
      <selection activeCell="D1" sqref="D1"/>
    </sheetView>
  </sheetViews>
  <sheetFormatPr defaultColWidth="8.81640625" defaultRowHeight="14.5" x14ac:dyDescent="0.35"/>
  <cols>
    <col min="1" max="1" width="43.1796875" customWidth="1"/>
    <col min="2" max="3" width="11.453125" customWidth="1"/>
  </cols>
  <sheetData>
    <row r="1" spans="1:3" ht="15" thickBot="1" x14ac:dyDescent="0.4">
      <c r="A1" t="s">
        <v>0</v>
      </c>
    </row>
    <row r="2" spans="1:3" ht="15" thickBot="1" x14ac:dyDescent="0.4">
      <c r="A2" s="19" t="s">
        <v>78</v>
      </c>
      <c r="B2" s="20">
        <v>42825</v>
      </c>
      <c r="C2" s="21" t="s">
        <v>79</v>
      </c>
    </row>
    <row r="3" spans="1:3" ht="15" thickBot="1" x14ac:dyDescent="0.4">
      <c r="A3" s="22" t="s">
        <v>80</v>
      </c>
      <c r="B3" s="23"/>
      <c r="C3" s="24"/>
    </row>
    <row r="4" spans="1:3" x14ac:dyDescent="0.35">
      <c r="A4" s="25" t="s">
        <v>81</v>
      </c>
      <c r="B4" s="26">
        <v>296</v>
      </c>
      <c r="C4" s="27"/>
    </row>
    <row r="5" spans="1:3" x14ac:dyDescent="0.35">
      <c r="A5" s="28" t="s">
        <v>82</v>
      </c>
      <c r="B5" s="29">
        <v>186</v>
      </c>
      <c r="C5" s="27"/>
    </row>
    <row r="6" spans="1:3" x14ac:dyDescent="0.35">
      <c r="A6" s="28" t="s">
        <v>83</v>
      </c>
      <c r="B6" s="29">
        <v>110</v>
      </c>
      <c r="C6" s="27"/>
    </row>
    <row r="7" spans="1:3" x14ac:dyDescent="0.35">
      <c r="A7" s="28" t="s">
        <v>84</v>
      </c>
      <c r="B7" s="30">
        <v>4</v>
      </c>
      <c r="C7" s="27"/>
    </row>
    <row r="8" spans="1:3" x14ac:dyDescent="0.35">
      <c r="A8" s="28" t="s">
        <v>85</v>
      </c>
      <c r="B8" s="30">
        <v>3</v>
      </c>
      <c r="C8" s="27"/>
    </row>
    <row r="9" spans="1:3" x14ac:dyDescent="0.35">
      <c r="A9" s="28" t="s">
        <v>86</v>
      </c>
      <c r="B9" s="30">
        <v>0</v>
      </c>
      <c r="C9" s="27"/>
    </row>
    <row r="10" spans="1:3" x14ac:dyDescent="0.35">
      <c r="A10" s="28" t="s">
        <v>87</v>
      </c>
      <c r="B10" s="30">
        <v>4</v>
      </c>
      <c r="C10" s="27"/>
    </row>
    <row r="11" spans="1:3" ht="15" thickBot="1" x14ac:dyDescent="0.4">
      <c r="A11" s="31" t="s">
        <v>88</v>
      </c>
      <c r="B11" s="32">
        <v>1</v>
      </c>
      <c r="C11" s="27"/>
    </row>
    <row r="12" spans="1:3" x14ac:dyDescent="0.35">
      <c r="A12" s="76" t="s">
        <v>89</v>
      </c>
      <c r="B12" s="77"/>
      <c r="C12" s="78"/>
    </row>
    <row r="13" spans="1:3" ht="15" thickBot="1" x14ac:dyDescent="0.4">
      <c r="A13" s="33" t="s">
        <v>8</v>
      </c>
      <c r="B13" s="34" t="s">
        <v>90</v>
      </c>
      <c r="C13" s="35" t="s">
        <v>91</v>
      </c>
    </row>
    <row r="14" spans="1:3" x14ac:dyDescent="0.35">
      <c r="A14" s="36" t="s">
        <v>9</v>
      </c>
      <c r="B14" s="37">
        <v>173</v>
      </c>
      <c r="C14" s="38">
        <v>187</v>
      </c>
    </row>
    <row r="15" spans="1:3" x14ac:dyDescent="0.35">
      <c r="A15" s="39" t="s">
        <v>10</v>
      </c>
      <c r="B15" s="40">
        <v>0</v>
      </c>
      <c r="C15" s="41">
        <v>1</v>
      </c>
    </row>
    <row r="16" spans="1:3" ht="16.5" x14ac:dyDescent="0.35">
      <c r="A16" s="39" t="s">
        <v>11</v>
      </c>
      <c r="B16" s="42">
        <v>1</v>
      </c>
      <c r="C16" s="41">
        <v>0</v>
      </c>
    </row>
    <row r="17" spans="1:3" ht="16.5" x14ac:dyDescent="0.35">
      <c r="A17" s="39" t="s">
        <v>12</v>
      </c>
      <c r="B17" s="74" t="s">
        <v>92</v>
      </c>
      <c r="C17" s="75"/>
    </row>
    <row r="18" spans="1:3" ht="16.5" x14ac:dyDescent="0.35">
      <c r="A18" s="39" t="s">
        <v>13</v>
      </c>
      <c r="B18" s="74" t="s">
        <v>92</v>
      </c>
      <c r="C18" s="75"/>
    </row>
    <row r="19" spans="1:3" ht="16.5" x14ac:dyDescent="0.35">
      <c r="A19" s="39" t="s">
        <v>14</v>
      </c>
      <c r="B19" s="42">
        <v>7</v>
      </c>
      <c r="C19" s="41">
        <v>0</v>
      </c>
    </row>
    <row r="20" spans="1:3" ht="16.5" x14ac:dyDescent="0.35">
      <c r="A20" s="39" t="s">
        <v>15</v>
      </c>
      <c r="B20" s="74" t="s">
        <v>92</v>
      </c>
      <c r="C20" s="75"/>
    </row>
    <row r="21" spans="1:3" ht="16.5" x14ac:dyDescent="0.35">
      <c r="A21" s="39" t="s">
        <v>16</v>
      </c>
      <c r="B21" s="74" t="s">
        <v>92</v>
      </c>
      <c r="C21" s="75"/>
    </row>
    <row r="22" spans="1:3" ht="16.5" x14ac:dyDescent="0.35">
      <c r="A22" s="39" t="s">
        <v>17</v>
      </c>
      <c r="B22" s="74" t="s">
        <v>92</v>
      </c>
      <c r="C22" s="75"/>
    </row>
    <row r="23" spans="1:3" ht="16.5" x14ac:dyDescent="0.35">
      <c r="A23" s="39" t="s">
        <v>18</v>
      </c>
      <c r="B23" s="74" t="s">
        <v>92</v>
      </c>
      <c r="C23" s="75"/>
    </row>
    <row r="24" spans="1:3" ht="16.5" x14ac:dyDescent="0.35">
      <c r="A24" s="39" t="s">
        <v>19</v>
      </c>
      <c r="B24" s="74" t="s">
        <v>92</v>
      </c>
      <c r="C24" s="75"/>
    </row>
    <row r="25" spans="1:3" ht="16.5" x14ac:dyDescent="0.35">
      <c r="A25" s="39" t="s">
        <v>20</v>
      </c>
      <c r="B25" s="42">
        <v>1</v>
      </c>
      <c r="C25" s="41"/>
    </row>
    <row r="26" spans="1:3" ht="16.5" x14ac:dyDescent="0.35">
      <c r="A26" s="39" t="s">
        <v>21</v>
      </c>
      <c r="B26" s="74" t="s">
        <v>92</v>
      </c>
      <c r="C26" s="75"/>
    </row>
    <row r="27" spans="1:3" ht="16.5" x14ac:dyDescent="0.35">
      <c r="A27" s="39" t="s">
        <v>22</v>
      </c>
      <c r="B27" s="74" t="s">
        <v>92</v>
      </c>
      <c r="C27" s="75"/>
    </row>
    <row r="28" spans="1:3" ht="16.5" x14ac:dyDescent="0.35">
      <c r="A28" s="39" t="s">
        <v>23</v>
      </c>
      <c r="B28" s="74" t="s">
        <v>92</v>
      </c>
      <c r="C28" s="75"/>
    </row>
    <row r="29" spans="1:3" ht="16.5" x14ac:dyDescent="0.35">
      <c r="A29" s="39" t="s">
        <v>24</v>
      </c>
      <c r="B29" s="74" t="s">
        <v>92</v>
      </c>
      <c r="C29" s="75"/>
    </row>
    <row r="30" spans="1:3" ht="16.5" x14ac:dyDescent="0.35">
      <c r="A30" s="39" t="s">
        <v>25</v>
      </c>
      <c r="B30" s="74" t="s">
        <v>92</v>
      </c>
      <c r="C30" s="75"/>
    </row>
    <row r="31" spans="1:3" ht="16.5" x14ac:dyDescent="0.35">
      <c r="A31" s="39" t="s">
        <v>26</v>
      </c>
      <c r="B31" s="74" t="s">
        <v>92</v>
      </c>
      <c r="C31" s="75"/>
    </row>
    <row r="32" spans="1:3" ht="16.5" x14ac:dyDescent="0.35">
      <c r="A32" s="39" t="s">
        <v>27</v>
      </c>
      <c r="B32" s="74" t="s">
        <v>92</v>
      </c>
      <c r="C32" s="75"/>
    </row>
    <row r="33" spans="1:3" ht="16.5" x14ac:dyDescent="0.35">
      <c r="A33" s="39" t="s">
        <v>28</v>
      </c>
      <c r="B33" s="74" t="s">
        <v>92</v>
      </c>
      <c r="C33" s="75"/>
    </row>
    <row r="34" spans="1:3" ht="16.5" x14ac:dyDescent="0.35">
      <c r="A34" s="39" t="s">
        <v>29</v>
      </c>
      <c r="B34" s="74" t="s">
        <v>92</v>
      </c>
      <c r="C34" s="75"/>
    </row>
    <row r="35" spans="1:3" ht="16.5" x14ac:dyDescent="0.35">
      <c r="A35" s="39" t="s">
        <v>30</v>
      </c>
      <c r="B35" s="74" t="s">
        <v>92</v>
      </c>
      <c r="C35" s="75"/>
    </row>
    <row r="36" spans="1:3" ht="16.5" x14ac:dyDescent="0.35">
      <c r="A36" s="39" t="s">
        <v>31</v>
      </c>
      <c r="B36" s="42">
        <v>2</v>
      </c>
      <c r="C36" s="41"/>
    </row>
    <row r="37" spans="1:3" ht="16.5" x14ac:dyDescent="0.35">
      <c r="A37" s="39" t="s">
        <v>32</v>
      </c>
      <c r="B37" s="74" t="s">
        <v>92</v>
      </c>
      <c r="C37" s="75"/>
    </row>
    <row r="38" spans="1:3" ht="16.5" x14ac:dyDescent="0.35">
      <c r="A38" s="39" t="s">
        <v>33</v>
      </c>
      <c r="B38" s="74" t="s">
        <v>92</v>
      </c>
      <c r="C38" s="75"/>
    </row>
    <row r="39" spans="1:3" ht="16.5" x14ac:dyDescent="0.35">
      <c r="A39" s="39" t="s">
        <v>34</v>
      </c>
      <c r="B39" s="74" t="s">
        <v>92</v>
      </c>
      <c r="C39" s="75"/>
    </row>
    <row r="40" spans="1:3" ht="16.5" x14ac:dyDescent="0.35">
      <c r="A40" s="39" t="s">
        <v>35</v>
      </c>
      <c r="B40" s="74" t="s">
        <v>92</v>
      </c>
      <c r="C40" s="75"/>
    </row>
    <row r="41" spans="1:3" ht="16.5" x14ac:dyDescent="0.35">
      <c r="A41" s="39" t="s">
        <v>36</v>
      </c>
      <c r="B41" s="74" t="s">
        <v>92</v>
      </c>
      <c r="C41" s="75"/>
    </row>
    <row r="42" spans="1:3" ht="16.5" x14ac:dyDescent="0.35">
      <c r="A42" s="39" t="s">
        <v>37</v>
      </c>
      <c r="B42" s="74" t="s">
        <v>92</v>
      </c>
      <c r="C42" s="75"/>
    </row>
    <row r="43" spans="1:3" ht="16.5" x14ac:dyDescent="0.35">
      <c r="A43" s="39" t="s">
        <v>38</v>
      </c>
      <c r="B43" s="74" t="s">
        <v>92</v>
      </c>
      <c r="C43" s="75"/>
    </row>
    <row r="44" spans="1:3" ht="16.5" x14ac:dyDescent="0.35">
      <c r="A44" s="39" t="s">
        <v>39</v>
      </c>
      <c r="B44" s="74" t="s">
        <v>92</v>
      </c>
      <c r="C44" s="75"/>
    </row>
    <row r="45" spans="1:3" ht="16.5" x14ac:dyDescent="0.35">
      <c r="A45" s="39" t="s">
        <v>40</v>
      </c>
      <c r="B45" s="74" t="s">
        <v>92</v>
      </c>
      <c r="C45" s="75"/>
    </row>
    <row r="46" spans="1:3" ht="16.5" x14ac:dyDescent="0.35">
      <c r="A46" s="39" t="s">
        <v>41</v>
      </c>
      <c r="B46" s="42">
        <v>10</v>
      </c>
      <c r="C46" s="41"/>
    </row>
    <row r="47" spans="1:3" ht="16.5" x14ac:dyDescent="0.35">
      <c r="A47" s="39" t="s">
        <v>42</v>
      </c>
      <c r="B47" s="42">
        <v>4</v>
      </c>
      <c r="C47" s="41"/>
    </row>
    <row r="48" spans="1:3" ht="16.5" x14ac:dyDescent="0.35">
      <c r="A48" s="39" t="s">
        <v>43</v>
      </c>
      <c r="B48" s="42">
        <v>22</v>
      </c>
      <c r="C48" s="41"/>
    </row>
    <row r="49" spans="1:3" ht="16.5" x14ac:dyDescent="0.35">
      <c r="A49" s="39" t="s">
        <v>44</v>
      </c>
      <c r="B49" s="74" t="s">
        <v>92</v>
      </c>
      <c r="C49" s="75"/>
    </row>
    <row r="50" spans="1:3" ht="16.5" x14ac:dyDescent="0.35">
      <c r="A50" s="39" t="s">
        <v>45</v>
      </c>
      <c r="B50" s="42">
        <v>2</v>
      </c>
      <c r="C50" s="43"/>
    </row>
    <row r="51" spans="1:3" ht="16.5" x14ac:dyDescent="0.35">
      <c r="A51" s="39" t="s">
        <v>46</v>
      </c>
      <c r="B51" s="42"/>
      <c r="C51" s="41"/>
    </row>
    <row r="52" spans="1:3" ht="16.5" x14ac:dyDescent="0.35">
      <c r="A52" s="39" t="s">
        <v>47</v>
      </c>
      <c r="B52" s="42"/>
      <c r="C52" s="41"/>
    </row>
    <row r="53" spans="1:3" ht="16.5" x14ac:dyDescent="0.35">
      <c r="A53" s="39" t="s">
        <v>48</v>
      </c>
      <c r="B53" s="42"/>
      <c r="C53" s="41"/>
    </row>
    <row r="54" spans="1:3" ht="16.5" x14ac:dyDescent="0.35">
      <c r="A54" s="39" t="s">
        <v>49</v>
      </c>
      <c r="B54" s="42"/>
      <c r="C54" s="41"/>
    </row>
    <row r="55" spans="1:3" ht="16.5" x14ac:dyDescent="0.35">
      <c r="A55" s="39" t="s">
        <v>50</v>
      </c>
      <c r="B55" s="42"/>
      <c r="C55" s="41"/>
    </row>
    <row r="56" spans="1:3" ht="16.5" x14ac:dyDescent="0.35">
      <c r="A56" s="39" t="s">
        <v>51</v>
      </c>
      <c r="B56" s="42">
        <v>4</v>
      </c>
      <c r="C56" s="41"/>
    </row>
    <row r="57" spans="1:3" ht="16.5" x14ac:dyDescent="0.35">
      <c r="A57" s="39" t="s">
        <v>52</v>
      </c>
      <c r="B57" s="42"/>
      <c r="C57" s="41"/>
    </row>
    <row r="58" spans="1:3" ht="16.5" x14ac:dyDescent="0.35">
      <c r="A58" s="39" t="s">
        <v>53</v>
      </c>
      <c r="B58" s="42">
        <v>5</v>
      </c>
      <c r="C58" s="41"/>
    </row>
    <row r="59" spans="1:3" ht="16.5" x14ac:dyDescent="0.35">
      <c r="A59" s="39" t="s">
        <v>54</v>
      </c>
      <c r="B59" s="42"/>
      <c r="C59" s="41"/>
    </row>
    <row r="60" spans="1:3" ht="16.5" x14ac:dyDescent="0.35">
      <c r="A60" s="39" t="s">
        <v>55</v>
      </c>
      <c r="B60" s="42">
        <v>3</v>
      </c>
      <c r="C60" s="41"/>
    </row>
    <row r="61" spans="1:3" ht="16.5" x14ac:dyDescent="0.35">
      <c r="A61" s="39" t="s">
        <v>56</v>
      </c>
      <c r="B61" s="42"/>
      <c r="C61" s="41"/>
    </row>
    <row r="62" spans="1:3" ht="16.5" x14ac:dyDescent="0.35">
      <c r="A62" s="39" t="s">
        <v>57</v>
      </c>
      <c r="B62" s="42"/>
      <c r="C62" s="41"/>
    </row>
    <row r="63" spans="1:3" ht="16.5" x14ac:dyDescent="0.35">
      <c r="A63" s="39" t="s">
        <v>58</v>
      </c>
      <c r="B63" s="42"/>
      <c r="C63" s="41"/>
    </row>
    <row r="64" spans="1:3" ht="16.5" x14ac:dyDescent="0.35">
      <c r="A64" s="39" t="s">
        <v>59</v>
      </c>
      <c r="B64" s="42">
        <v>7</v>
      </c>
      <c r="C64" s="41"/>
    </row>
    <row r="65" spans="1:3" ht="16.5" x14ac:dyDescent="0.35">
      <c r="A65" s="39" t="s">
        <v>60</v>
      </c>
      <c r="B65" s="42"/>
      <c r="C65" s="41"/>
    </row>
    <row r="66" spans="1:3" ht="16.5" x14ac:dyDescent="0.35">
      <c r="A66" s="39" t="s">
        <v>61</v>
      </c>
      <c r="B66" s="42">
        <v>7</v>
      </c>
      <c r="C66" s="41"/>
    </row>
    <row r="67" spans="1:3" ht="16.5" x14ac:dyDescent="0.35">
      <c r="A67" s="39" t="s">
        <v>62</v>
      </c>
      <c r="B67" s="42"/>
      <c r="C67" s="41"/>
    </row>
    <row r="68" spans="1:3" ht="16.5" x14ac:dyDescent="0.35">
      <c r="A68" s="39" t="s">
        <v>63</v>
      </c>
      <c r="B68" s="42"/>
      <c r="C68" s="41"/>
    </row>
    <row r="69" spans="1:3" ht="16.5" x14ac:dyDescent="0.35">
      <c r="A69" s="39" t="s">
        <v>64</v>
      </c>
      <c r="B69" s="42">
        <v>17</v>
      </c>
      <c r="C69" s="41"/>
    </row>
    <row r="70" spans="1:3" ht="16.5" x14ac:dyDescent="0.35">
      <c r="A70" s="39" t="s">
        <v>65</v>
      </c>
      <c r="B70" s="42">
        <v>13</v>
      </c>
      <c r="C70" s="41"/>
    </row>
    <row r="71" spans="1:3" ht="16.5" x14ac:dyDescent="0.35">
      <c r="A71" s="39" t="s">
        <v>66</v>
      </c>
      <c r="B71" s="42">
        <v>5</v>
      </c>
      <c r="C71" s="41"/>
    </row>
    <row r="72" spans="1:3" ht="16.5" x14ac:dyDescent="0.35">
      <c r="A72" s="39" t="s">
        <v>67</v>
      </c>
      <c r="B72" s="42">
        <v>4</v>
      </c>
      <c r="C72" s="41"/>
    </row>
    <row r="73" spans="1:3" ht="16.5" x14ac:dyDescent="0.35">
      <c r="A73" s="39" t="s">
        <v>68</v>
      </c>
      <c r="B73" s="42">
        <v>3</v>
      </c>
      <c r="C73" s="41"/>
    </row>
    <row r="74" spans="1:3" ht="16.5" x14ac:dyDescent="0.35">
      <c r="A74" s="39" t="s">
        <v>69</v>
      </c>
      <c r="B74" s="42">
        <v>14</v>
      </c>
      <c r="C74" s="41"/>
    </row>
    <row r="75" spans="1:3" ht="16.5" x14ac:dyDescent="0.35">
      <c r="A75" s="39" t="s">
        <v>70</v>
      </c>
      <c r="B75" s="42">
        <v>19</v>
      </c>
      <c r="C75" s="41"/>
    </row>
    <row r="76" spans="1:3" ht="16.5" x14ac:dyDescent="0.35">
      <c r="A76" s="39" t="s">
        <v>71</v>
      </c>
      <c r="B76" s="42"/>
      <c r="C76" s="41"/>
    </row>
    <row r="77" spans="1:3" ht="16.5" x14ac:dyDescent="0.35">
      <c r="A77" s="39" t="s">
        <v>72</v>
      </c>
      <c r="B77" s="42"/>
      <c r="C77" s="41"/>
    </row>
    <row r="78" spans="1:3" ht="16.5" x14ac:dyDescent="0.35">
      <c r="A78" s="39" t="s">
        <v>73</v>
      </c>
      <c r="B78" s="42"/>
      <c r="C78" s="41"/>
    </row>
    <row r="79" spans="1:3" ht="16.5" x14ac:dyDescent="0.35">
      <c r="A79" s="39" t="s">
        <v>74</v>
      </c>
      <c r="B79" s="42"/>
      <c r="C79" s="41"/>
    </row>
    <row r="80" spans="1:3" ht="16.5" x14ac:dyDescent="0.35">
      <c r="A80" s="39" t="s">
        <v>75</v>
      </c>
      <c r="B80" s="42">
        <v>24</v>
      </c>
      <c r="C80" s="41"/>
    </row>
    <row r="81" spans="1:3" ht="16.5" x14ac:dyDescent="0.35">
      <c r="A81" s="39" t="s">
        <v>76</v>
      </c>
      <c r="B81" s="42">
        <v>15</v>
      </c>
      <c r="C81" s="41"/>
    </row>
    <row r="82" spans="1:3" ht="16.5" x14ac:dyDescent="0.35">
      <c r="A82" s="39" t="s">
        <v>93</v>
      </c>
      <c r="B82" s="42"/>
      <c r="C82" s="41"/>
    </row>
    <row r="83" spans="1:3" ht="16.5" x14ac:dyDescent="0.35">
      <c r="A83" s="39" t="s">
        <v>94</v>
      </c>
      <c r="B83" s="42"/>
      <c r="C83" s="41"/>
    </row>
    <row r="84" spans="1:3" ht="17" thickBot="1" x14ac:dyDescent="0.4">
      <c r="A84" s="44" t="s">
        <v>95</v>
      </c>
      <c r="B84" s="45"/>
      <c r="C84" s="46"/>
    </row>
  </sheetData>
  <mergeCells count="28">
    <mergeCell ref="B22:C22"/>
    <mergeCell ref="A12:C12"/>
    <mergeCell ref="B17:C17"/>
    <mergeCell ref="B18:C18"/>
    <mergeCell ref="B20:C20"/>
    <mergeCell ref="B21:C21"/>
    <mergeCell ref="B35:C35"/>
    <mergeCell ref="B23:C23"/>
    <mergeCell ref="B24:C24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3:C43"/>
    <mergeCell ref="B44:C44"/>
    <mergeCell ref="B45:C45"/>
    <mergeCell ref="B49:C49"/>
    <mergeCell ref="B37:C37"/>
    <mergeCell ref="B38:C38"/>
    <mergeCell ref="B39:C39"/>
    <mergeCell ref="B40:C40"/>
    <mergeCell ref="B41:C41"/>
    <mergeCell ref="B42:C4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topLeftCell="A40" workbookViewId="0">
      <selection activeCell="E17" sqref="E17"/>
    </sheetView>
  </sheetViews>
  <sheetFormatPr defaultColWidth="8.81640625" defaultRowHeight="14.5" x14ac:dyDescent="0.35"/>
  <cols>
    <col min="1" max="1" width="36.453125" customWidth="1"/>
    <col min="2" max="3" width="11.453125" customWidth="1"/>
  </cols>
  <sheetData>
    <row r="1" spans="1:3" ht="15" thickBot="1" x14ac:dyDescent="0.4">
      <c r="A1" t="s">
        <v>2</v>
      </c>
    </row>
    <row r="2" spans="1:3" ht="15" thickBot="1" x14ac:dyDescent="0.4">
      <c r="A2" s="19" t="s">
        <v>78</v>
      </c>
      <c r="B2" s="20">
        <v>42825</v>
      </c>
      <c r="C2" s="21" t="s">
        <v>79</v>
      </c>
    </row>
    <row r="3" spans="1:3" ht="15" thickBot="1" x14ac:dyDescent="0.4">
      <c r="A3" s="22" t="s">
        <v>80</v>
      </c>
      <c r="B3" s="23"/>
      <c r="C3" s="24"/>
    </row>
    <row r="4" spans="1:3" x14ac:dyDescent="0.35">
      <c r="A4" s="25" t="s">
        <v>81</v>
      </c>
      <c r="B4" s="26">
        <v>274</v>
      </c>
      <c r="C4" s="27"/>
    </row>
    <row r="5" spans="1:3" x14ac:dyDescent="0.35">
      <c r="A5" s="28" t="s">
        <v>82</v>
      </c>
      <c r="B5" s="30">
        <v>0</v>
      </c>
      <c r="C5" s="27"/>
    </row>
    <row r="6" spans="1:3" x14ac:dyDescent="0.35">
      <c r="A6" s="28" t="s">
        <v>83</v>
      </c>
      <c r="B6" s="30">
        <v>0</v>
      </c>
      <c r="C6" s="27"/>
    </row>
    <row r="7" spans="1:3" x14ac:dyDescent="0.35">
      <c r="A7" s="28" t="s">
        <v>84</v>
      </c>
      <c r="B7" s="30">
        <v>5</v>
      </c>
      <c r="C7" s="27"/>
    </row>
    <row r="8" spans="1:3" x14ac:dyDescent="0.35">
      <c r="A8" s="28" t="s">
        <v>85</v>
      </c>
      <c r="B8" s="30">
        <v>5</v>
      </c>
      <c r="C8" s="27"/>
    </row>
    <row r="9" spans="1:3" x14ac:dyDescent="0.35">
      <c r="A9" s="28" t="s">
        <v>86</v>
      </c>
      <c r="B9" s="30">
        <v>0</v>
      </c>
      <c r="C9" s="27"/>
    </row>
    <row r="10" spans="1:3" x14ac:dyDescent="0.35">
      <c r="A10" s="28" t="s">
        <v>96</v>
      </c>
      <c r="B10" s="30">
        <v>4</v>
      </c>
      <c r="C10" s="27"/>
    </row>
    <row r="11" spans="1:3" ht="15" thickBot="1" x14ac:dyDescent="0.4">
      <c r="A11" s="31" t="s">
        <v>88</v>
      </c>
      <c r="B11" s="32">
        <v>1</v>
      </c>
      <c r="C11" s="27"/>
    </row>
    <row r="12" spans="1:3" x14ac:dyDescent="0.35">
      <c r="A12" s="76" t="s">
        <v>89</v>
      </c>
      <c r="B12" s="77"/>
      <c r="C12" s="78"/>
    </row>
    <row r="13" spans="1:3" ht="15" thickBot="1" x14ac:dyDescent="0.4">
      <c r="A13" s="33" t="s">
        <v>8</v>
      </c>
      <c r="B13" s="34" t="s">
        <v>90</v>
      </c>
      <c r="C13" s="35" t="s">
        <v>91</v>
      </c>
    </row>
    <row r="14" spans="1:3" x14ac:dyDescent="0.35">
      <c r="A14" s="36" t="s">
        <v>9</v>
      </c>
      <c r="B14" s="37">
        <v>153</v>
      </c>
      <c r="C14" s="38">
        <f>0.9*B4</f>
        <v>246.6</v>
      </c>
    </row>
    <row r="15" spans="1:3" x14ac:dyDescent="0.35">
      <c r="A15" s="39" t="s">
        <v>10</v>
      </c>
      <c r="B15" s="40">
        <v>19</v>
      </c>
      <c r="C15" s="41">
        <v>20</v>
      </c>
    </row>
    <row r="16" spans="1:3" ht="16.5" x14ac:dyDescent="0.35">
      <c r="A16" s="39" t="s">
        <v>11</v>
      </c>
      <c r="B16" s="42">
        <v>2</v>
      </c>
      <c r="C16" s="41">
        <v>10</v>
      </c>
    </row>
    <row r="17" spans="1:3" ht="16.5" x14ac:dyDescent="0.35">
      <c r="A17" s="39" t="s">
        <v>12</v>
      </c>
      <c r="B17" s="74" t="s">
        <v>92</v>
      </c>
      <c r="C17" s="75"/>
    </row>
    <row r="18" spans="1:3" ht="16.5" x14ac:dyDescent="0.35">
      <c r="A18" s="39" t="s">
        <v>13</v>
      </c>
      <c r="B18" s="74" t="s">
        <v>92</v>
      </c>
      <c r="C18" s="75"/>
    </row>
    <row r="19" spans="1:3" ht="16.5" x14ac:dyDescent="0.35">
      <c r="A19" s="39" t="s">
        <v>14</v>
      </c>
      <c r="B19" s="42">
        <v>1</v>
      </c>
      <c r="C19" s="41">
        <v>0</v>
      </c>
    </row>
    <row r="20" spans="1:3" ht="16.5" x14ac:dyDescent="0.35">
      <c r="A20" s="39" t="s">
        <v>15</v>
      </c>
      <c r="B20" s="74" t="s">
        <v>92</v>
      </c>
      <c r="C20" s="75"/>
    </row>
    <row r="21" spans="1:3" ht="16.5" x14ac:dyDescent="0.35">
      <c r="A21" s="39" t="s">
        <v>16</v>
      </c>
      <c r="B21" s="74" t="s">
        <v>92</v>
      </c>
      <c r="C21" s="75"/>
    </row>
    <row r="22" spans="1:3" ht="16.5" x14ac:dyDescent="0.35">
      <c r="A22" s="39" t="s">
        <v>17</v>
      </c>
      <c r="B22" s="74" t="s">
        <v>92</v>
      </c>
      <c r="C22" s="75"/>
    </row>
    <row r="23" spans="1:3" ht="16.5" x14ac:dyDescent="0.35">
      <c r="A23" s="39" t="s">
        <v>18</v>
      </c>
      <c r="B23" s="74" t="s">
        <v>92</v>
      </c>
      <c r="C23" s="75"/>
    </row>
    <row r="24" spans="1:3" ht="16.5" x14ac:dyDescent="0.35">
      <c r="A24" s="39" t="s">
        <v>19</v>
      </c>
      <c r="B24" s="74" t="s">
        <v>92</v>
      </c>
      <c r="C24" s="75"/>
    </row>
    <row r="25" spans="1:3" ht="16.5" x14ac:dyDescent="0.35">
      <c r="A25" s="39" t="s">
        <v>20</v>
      </c>
      <c r="B25" s="42">
        <v>3</v>
      </c>
      <c r="C25" s="41">
        <f>1.25*B25</f>
        <v>3.75</v>
      </c>
    </row>
    <row r="26" spans="1:3" ht="16.5" x14ac:dyDescent="0.35">
      <c r="A26" s="39" t="s">
        <v>21</v>
      </c>
      <c r="B26" s="74" t="s">
        <v>92</v>
      </c>
      <c r="C26" s="75"/>
    </row>
    <row r="27" spans="1:3" ht="16.5" x14ac:dyDescent="0.35">
      <c r="A27" s="39" t="s">
        <v>22</v>
      </c>
      <c r="B27" s="74" t="s">
        <v>92</v>
      </c>
      <c r="C27" s="75"/>
    </row>
    <row r="28" spans="1:3" ht="16.5" x14ac:dyDescent="0.35">
      <c r="A28" s="39" t="s">
        <v>23</v>
      </c>
      <c r="B28" s="74" t="s">
        <v>92</v>
      </c>
      <c r="C28" s="75"/>
    </row>
    <row r="29" spans="1:3" ht="16.5" x14ac:dyDescent="0.35">
      <c r="A29" s="39" t="s">
        <v>24</v>
      </c>
      <c r="B29" s="74" t="s">
        <v>92</v>
      </c>
      <c r="C29" s="75"/>
    </row>
    <row r="30" spans="1:3" ht="16.5" x14ac:dyDescent="0.35">
      <c r="A30" s="39" t="s">
        <v>25</v>
      </c>
      <c r="B30" s="74" t="s">
        <v>92</v>
      </c>
      <c r="C30" s="75"/>
    </row>
    <row r="31" spans="1:3" ht="16.5" x14ac:dyDescent="0.35">
      <c r="A31" s="39" t="s">
        <v>26</v>
      </c>
      <c r="B31" s="74" t="s">
        <v>92</v>
      </c>
      <c r="C31" s="75"/>
    </row>
    <row r="32" spans="1:3" ht="16.5" x14ac:dyDescent="0.35">
      <c r="A32" s="39" t="s">
        <v>27</v>
      </c>
      <c r="B32" s="74" t="s">
        <v>92</v>
      </c>
      <c r="C32" s="75"/>
    </row>
    <row r="33" spans="1:3" ht="16.5" x14ac:dyDescent="0.35">
      <c r="A33" s="39" t="s">
        <v>28</v>
      </c>
      <c r="B33" s="74" t="s">
        <v>92</v>
      </c>
      <c r="C33" s="75"/>
    </row>
    <row r="34" spans="1:3" ht="16.5" x14ac:dyDescent="0.35">
      <c r="A34" s="39" t="s">
        <v>29</v>
      </c>
      <c r="B34" s="74" t="s">
        <v>92</v>
      </c>
      <c r="C34" s="75"/>
    </row>
    <row r="35" spans="1:3" ht="16.5" x14ac:dyDescent="0.35">
      <c r="A35" s="39" t="s">
        <v>30</v>
      </c>
      <c r="B35" s="74" t="s">
        <v>92</v>
      </c>
      <c r="C35" s="75"/>
    </row>
    <row r="36" spans="1:3" ht="16.5" x14ac:dyDescent="0.35">
      <c r="A36" s="39" t="s">
        <v>31</v>
      </c>
      <c r="B36" s="42">
        <v>0</v>
      </c>
      <c r="C36" s="41">
        <v>0</v>
      </c>
    </row>
    <row r="37" spans="1:3" ht="16.5" x14ac:dyDescent="0.35">
      <c r="A37" s="39" t="s">
        <v>32</v>
      </c>
      <c r="B37" s="74" t="s">
        <v>92</v>
      </c>
      <c r="C37" s="75"/>
    </row>
    <row r="38" spans="1:3" ht="16.5" x14ac:dyDescent="0.35">
      <c r="A38" s="39" t="s">
        <v>33</v>
      </c>
      <c r="B38" s="74" t="s">
        <v>92</v>
      </c>
      <c r="C38" s="75"/>
    </row>
    <row r="39" spans="1:3" ht="16.5" x14ac:dyDescent="0.35">
      <c r="A39" s="39" t="s">
        <v>34</v>
      </c>
      <c r="B39" s="74" t="s">
        <v>92</v>
      </c>
      <c r="C39" s="75"/>
    </row>
    <row r="40" spans="1:3" ht="16.5" x14ac:dyDescent="0.35">
      <c r="A40" s="39" t="s">
        <v>35</v>
      </c>
      <c r="B40" s="74" t="s">
        <v>92</v>
      </c>
      <c r="C40" s="75"/>
    </row>
    <row r="41" spans="1:3" ht="16.5" x14ac:dyDescent="0.35">
      <c r="A41" s="39" t="s">
        <v>36</v>
      </c>
      <c r="B41" s="74" t="s">
        <v>92</v>
      </c>
      <c r="C41" s="75"/>
    </row>
    <row r="42" spans="1:3" ht="16.5" x14ac:dyDescent="0.35">
      <c r="A42" s="39" t="s">
        <v>37</v>
      </c>
      <c r="B42" s="74" t="s">
        <v>92</v>
      </c>
      <c r="C42" s="75"/>
    </row>
    <row r="43" spans="1:3" ht="16.5" x14ac:dyDescent="0.35">
      <c r="A43" s="39" t="s">
        <v>38</v>
      </c>
      <c r="B43" s="74" t="s">
        <v>92</v>
      </c>
      <c r="C43" s="75"/>
    </row>
    <row r="44" spans="1:3" ht="16.5" x14ac:dyDescent="0.35">
      <c r="A44" s="39" t="s">
        <v>39</v>
      </c>
      <c r="B44" s="74" t="s">
        <v>92</v>
      </c>
      <c r="C44" s="75"/>
    </row>
    <row r="45" spans="1:3" ht="16.5" x14ac:dyDescent="0.35">
      <c r="A45" s="39" t="s">
        <v>40</v>
      </c>
      <c r="B45" s="74" t="s">
        <v>92</v>
      </c>
      <c r="C45" s="75"/>
    </row>
    <row r="46" spans="1:3" ht="16.5" x14ac:dyDescent="0.35">
      <c r="A46" s="39" t="s">
        <v>41</v>
      </c>
      <c r="B46" s="42">
        <v>1</v>
      </c>
      <c r="C46" s="41">
        <f>0.85*(AVERAGE([1]Goals!B6,[1]Goals!B13))</f>
        <v>6.375</v>
      </c>
    </row>
    <row r="47" spans="1:3" ht="16.5" x14ac:dyDescent="0.35">
      <c r="A47" s="39" t="s">
        <v>42</v>
      </c>
      <c r="B47" s="42">
        <v>2</v>
      </c>
      <c r="C47" s="41">
        <f>0.75*B46</f>
        <v>0.75</v>
      </c>
    </row>
    <row r="48" spans="1:3" ht="16.5" x14ac:dyDescent="0.35">
      <c r="A48" s="39" t="s">
        <v>43</v>
      </c>
      <c r="B48" s="42">
        <v>19</v>
      </c>
      <c r="C48" s="41">
        <f>+B80</f>
        <v>19</v>
      </c>
    </row>
    <row r="49" spans="1:3" ht="16.5" x14ac:dyDescent="0.35">
      <c r="A49" s="39" t="s">
        <v>44</v>
      </c>
      <c r="B49" s="74" t="s">
        <v>92</v>
      </c>
      <c r="C49" s="75"/>
    </row>
    <row r="50" spans="1:3" ht="16.5" x14ac:dyDescent="0.35">
      <c r="A50" s="39" t="s">
        <v>45</v>
      </c>
      <c r="B50" s="42">
        <v>0</v>
      </c>
      <c r="C50" s="43">
        <f>(0.2*[1]Goals!B27)+(0.2*[1]Goals!B26)</f>
        <v>11</v>
      </c>
    </row>
    <row r="51" spans="1:3" ht="16.5" x14ac:dyDescent="0.35">
      <c r="A51" s="39" t="s">
        <v>46</v>
      </c>
      <c r="B51" s="42">
        <v>0</v>
      </c>
      <c r="C51" s="41">
        <v>0</v>
      </c>
    </row>
    <row r="52" spans="1:3" ht="16.5" x14ac:dyDescent="0.35">
      <c r="A52" s="39" t="s">
        <v>47</v>
      </c>
      <c r="B52" s="42">
        <v>0</v>
      </c>
      <c r="C52" s="41">
        <v>0</v>
      </c>
    </row>
    <row r="53" spans="1:3" ht="16.5" x14ac:dyDescent="0.35">
      <c r="A53" s="39" t="s">
        <v>48</v>
      </c>
      <c r="B53" s="42">
        <v>0</v>
      </c>
      <c r="C53" s="41">
        <v>0</v>
      </c>
    </row>
    <row r="54" spans="1:3" ht="16.5" x14ac:dyDescent="0.35">
      <c r="A54" s="39" t="s">
        <v>49</v>
      </c>
      <c r="B54" s="42">
        <v>0</v>
      </c>
      <c r="C54" s="41">
        <v>0</v>
      </c>
    </row>
    <row r="55" spans="1:3" ht="16.5" x14ac:dyDescent="0.35">
      <c r="A55" s="39" t="s">
        <v>50</v>
      </c>
      <c r="B55" s="42">
        <v>0</v>
      </c>
      <c r="C55" s="41">
        <v>0</v>
      </c>
    </row>
    <row r="56" spans="1:3" ht="16.5" x14ac:dyDescent="0.35">
      <c r="A56" s="39" t="s">
        <v>51</v>
      </c>
      <c r="B56" s="42">
        <v>4</v>
      </c>
      <c r="C56" s="41">
        <f>0.65*B56</f>
        <v>2.6</v>
      </c>
    </row>
    <row r="57" spans="1:3" ht="16.5" x14ac:dyDescent="0.35">
      <c r="A57" s="39" t="s">
        <v>52</v>
      </c>
      <c r="B57" s="42">
        <v>0</v>
      </c>
      <c r="C57" s="41">
        <v>0</v>
      </c>
    </row>
    <row r="58" spans="1:3" ht="16.5" x14ac:dyDescent="0.35">
      <c r="A58" s="39" t="s">
        <v>53</v>
      </c>
      <c r="B58" s="42">
        <v>4</v>
      </c>
      <c r="C58" s="41">
        <f>+B8</f>
        <v>5</v>
      </c>
    </row>
    <row r="59" spans="1:3" ht="16.5" x14ac:dyDescent="0.35">
      <c r="A59" s="39" t="s">
        <v>54</v>
      </c>
      <c r="B59" s="42">
        <v>0</v>
      </c>
      <c r="C59" s="41">
        <f>+B9</f>
        <v>0</v>
      </c>
    </row>
    <row r="60" spans="1:3" ht="16.5" x14ac:dyDescent="0.35">
      <c r="A60" s="39" t="s">
        <v>55</v>
      </c>
      <c r="B60" s="42">
        <v>3</v>
      </c>
      <c r="C60" s="41">
        <f>0.65*B56</f>
        <v>2.6</v>
      </c>
    </row>
    <row r="61" spans="1:3" ht="16.5" x14ac:dyDescent="0.35">
      <c r="A61" s="39" t="s">
        <v>56</v>
      </c>
      <c r="B61" s="42">
        <v>0</v>
      </c>
      <c r="C61" s="41">
        <v>0</v>
      </c>
    </row>
    <row r="62" spans="1:3" ht="16.5" x14ac:dyDescent="0.35">
      <c r="A62" s="39" t="s">
        <v>57</v>
      </c>
      <c r="B62" s="42">
        <v>0</v>
      </c>
      <c r="C62" s="41">
        <f>+B9</f>
        <v>0</v>
      </c>
    </row>
    <row r="63" spans="1:3" ht="16.5" x14ac:dyDescent="0.35">
      <c r="A63" s="39" t="s">
        <v>58</v>
      </c>
      <c r="B63" s="42">
        <v>0</v>
      </c>
      <c r="C63" s="41">
        <f>4*B9</f>
        <v>0</v>
      </c>
    </row>
    <row r="64" spans="1:3" ht="16.5" x14ac:dyDescent="0.35">
      <c r="A64" s="39" t="s">
        <v>59</v>
      </c>
      <c r="B64" s="42">
        <v>4</v>
      </c>
      <c r="C64" s="41">
        <f>2*B7</f>
        <v>10</v>
      </c>
    </row>
    <row r="65" spans="1:3" ht="16.5" x14ac:dyDescent="0.35">
      <c r="A65" s="39" t="s">
        <v>60</v>
      </c>
      <c r="B65" s="42">
        <v>0</v>
      </c>
      <c r="C65" s="41">
        <v>0</v>
      </c>
    </row>
    <row r="66" spans="1:3" ht="16.5" x14ac:dyDescent="0.35">
      <c r="A66" s="39" t="s">
        <v>61</v>
      </c>
      <c r="B66" s="42">
        <v>4</v>
      </c>
      <c r="C66" s="41">
        <f>2*B8</f>
        <v>10</v>
      </c>
    </row>
    <row r="67" spans="1:3" ht="16.5" x14ac:dyDescent="0.35">
      <c r="A67" s="39" t="s">
        <v>62</v>
      </c>
      <c r="B67" s="42">
        <v>0</v>
      </c>
      <c r="C67" s="41">
        <f>2*B9</f>
        <v>0</v>
      </c>
    </row>
    <row r="68" spans="1:3" ht="16.5" x14ac:dyDescent="0.35">
      <c r="A68" s="39" t="s">
        <v>63</v>
      </c>
      <c r="B68" s="42">
        <v>0</v>
      </c>
      <c r="C68" s="41">
        <f>2*B9</f>
        <v>0</v>
      </c>
    </row>
    <row r="69" spans="1:3" ht="16.5" x14ac:dyDescent="0.35">
      <c r="A69" s="39" t="s">
        <v>64</v>
      </c>
      <c r="B69" s="42">
        <v>7</v>
      </c>
      <c r="C69" s="41">
        <f>0.6*B80</f>
        <v>11.4</v>
      </c>
    </row>
    <row r="70" spans="1:3" ht="16.5" x14ac:dyDescent="0.35">
      <c r="A70" s="39" t="s">
        <v>65</v>
      </c>
      <c r="B70" s="42">
        <v>6</v>
      </c>
      <c r="C70" s="41">
        <f>0.6*B81</f>
        <v>7.8</v>
      </c>
    </row>
    <row r="71" spans="1:3" ht="16.5" x14ac:dyDescent="0.35">
      <c r="A71" s="39" t="s">
        <v>66</v>
      </c>
      <c r="B71" s="42">
        <v>2</v>
      </c>
      <c r="C71" s="41">
        <f>+B7</f>
        <v>5</v>
      </c>
    </row>
    <row r="72" spans="1:3" ht="16.5" x14ac:dyDescent="0.35">
      <c r="A72" s="39" t="s">
        <v>67</v>
      </c>
      <c r="B72" s="42">
        <v>2</v>
      </c>
      <c r="C72" s="41">
        <f>+B8</f>
        <v>5</v>
      </c>
    </row>
    <row r="73" spans="1:3" ht="16.5" x14ac:dyDescent="0.35">
      <c r="A73" s="39" t="s">
        <v>68</v>
      </c>
      <c r="B73" s="42">
        <v>2</v>
      </c>
      <c r="C73" s="41">
        <f>0.65*B71</f>
        <v>1.3</v>
      </c>
    </row>
    <row r="74" spans="1:3" ht="16.5" x14ac:dyDescent="0.35">
      <c r="A74" s="39" t="s">
        <v>69</v>
      </c>
      <c r="B74" s="42">
        <v>11</v>
      </c>
      <c r="C74" s="41">
        <f>0.5*B80</f>
        <v>9.5</v>
      </c>
    </row>
    <row r="75" spans="1:3" ht="16.5" x14ac:dyDescent="0.35">
      <c r="A75" s="39" t="s">
        <v>70</v>
      </c>
      <c r="B75" s="42">
        <v>16</v>
      </c>
      <c r="C75" s="41">
        <f>0.85*B80</f>
        <v>16.149999999999999</v>
      </c>
    </row>
    <row r="76" spans="1:3" ht="16.5" x14ac:dyDescent="0.35">
      <c r="A76" s="39" t="s">
        <v>71</v>
      </c>
      <c r="B76" s="42">
        <v>0</v>
      </c>
      <c r="C76" s="41">
        <v>0</v>
      </c>
    </row>
    <row r="77" spans="1:3" ht="16.5" x14ac:dyDescent="0.35">
      <c r="A77" s="39" t="s">
        <v>72</v>
      </c>
      <c r="B77" s="42">
        <v>0</v>
      </c>
      <c r="C77" s="41">
        <f>2*B9</f>
        <v>0</v>
      </c>
    </row>
    <row r="78" spans="1:3" ht="16.5" x14ac:dyDescent="0.35">
      <c r="A78" s="39" t="s">
        <v>73</v>
      </c>
      <c r="B78" s="42">
        <v>0</v>
      </c>
      <c r="C78" s="41">
        <f>2*B9</f>
        <v>0</v>
      </c>
    </row>
    <row r="79" spans="1:3" ht="16.5" x14ac:dyDescent="0.35">
      <c r="A79" s="39" t="s">
        <v>74</v>
      </c>
      <c r="B79" s="42">
        <v>0</v>
      </c>
      <c r="C79" s="41">
        <f>2*B9</f>
        <v>0</v>
      </c>
    </row>
    <row r="80" spans="1:3" ht="16.5" x14ac:dyDescent="0.35">
      <c r="A80" s="39" t="s">
        <v>75</v>
      </c>
      <c r="B80" s="42">
        <v>19</v>
      </c>
      <c r="C80" s="41">
        <f>1.2*B80</f>
        <v>22.8</v>
      </c>
    </row>
    <row r="81" spans="1:3" ht="16.5" x14ac:dyDescent="0.35">
      <c r="A81" s="39" t="s">
        <v>76</v>
      </c>
      <c r="B81" s="42">
        <v>13</v>
      </c>
      <c r="C81" s="41">
        <f>1.2*B81</f>
        <v>15.6</v>
      </c>
    </row>
    <row r="82" spans="1:3" ht="16.5" x14ac:dyDescent="0.35">
      <c r="A82" s="39" t="s">
        <v>93</v>
      </c>
      <c r="B82" s="42">
        <v>0</v>
      </c>
      <c r="C82" s="41">
        <v>0</v>
      </c>
    </row>
    <row r="83" spans="1:3" ht="16.5" x14ac:dyDescent="0.35">
      <c r="A83" s="39" t="s">
        <v>94</v>
      </c>
      <c r="B83" s="42">
        <v>0</v>
      </c>
      <c r="C83" s="41">
        <v>0</v>
      </c>
    </row>
    <row r="84" spans="1:3" ht="17" thickBot="1" x14ac:dyDescent="0.4">
      <c r="A84" s="44" t="s">
        <v>95</v>
      </c>
      <c r="B84" s="45">
        <v>0</v>
      </c>
      <c r="C84" s="46">
        <v>0</v>
      </c>
    </row>
  </sheetData>
  <mergeCells count="28">
    <mergeCell ref="B22:C22"/>
    <mergeCell ref="A12:C12"/>
    <mergeCell ref="B17:C17"/>
    <mergeCell ref="B18:C18"/>
    <mergeCell ref="B20:C20"/>
    <mergeCell ref="B21:C21"/>
    <mergeCell ref="B35:C35"/>
    <mergeCell ref="B23:C23"/>
    <mergeCell ref="B24:C24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3:C43"/>
    <mergeCell ref="B44:C44"/>
    <mergeCell ref="B45:C45"/>
    <mergeCell ref="B49:C49"/>
    <mergeCell ref="B37:C37"/>
    <mergeCell ref="B38:C38"/>
    <mergeCell ref="B39:C39"/>
    <mergeCell ref="B40:C40"/>
    <mergeCell ref="B41:C41"/>
    <mergeCell ref="B42:C4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workbookViewId="0">
      <selection activeCell="E61" sqref="E61"/>
    </sheetView>
  </sheetViews>
  <sheetFormatPr defaultColWidth="8.81640625" defaultRowHeight="14.5" x14ac:dyDescent="0.35"/>
  <cols>
    <col min="1" max="1" width="36.81640625" customWidth="1"/>
    <col min="2" max="3" width="11.453125" customWidth="1"/>
  </cols>
  <sheetData>
    <row r="1" spans="1:3" ht="15" thickBot="1" x14ac:dyDescent="0.4">
      <c r="A1" t="s">
        <v>3</v>
      </c>
    </row>
    <row r="2" spans="1:3" ht="15" thickBot="1" x14ac:dyDescent="0.4">
      <c r="A2" s="19" t="s">
        <v>78</v>
      </c>
      <c r="B2" s="20">
        <v>42891</v>
      </c>
      <c r="C2" s="21" t="s">
        <v>79</v>
      </c>
    </row>
    <row r="3" spans="1:3" ht="15" thickBot="1" x14ac:dyDescent="0.4">
      <c r="A3" s="22" t="s">
        <v>80</v>
      </c>
      <c r="B3" s="23"/>
      <c r="C3" s="24"/>
    </row>
    <row r="4" spans="1:3" x14ac:dyDescent="0.35">
      <c r="A4" s="25" t="s">
        <v>81</v>
      </c>
      <c r="B4" s="26">
        <v>818</v>
      </c>
      <c r="C4" s="27"/>
    </row>
    <row r="5" spans="1:3" x14ac:dyDescent="0.35">
      <c r="A5" s="28" t="s">
        <v>82</v>
      </c>
      <c r="B5" s="30">
        <v>484</v>
      </c>
      <c r="C5" s="27"/>
    </row>
    <row r="6" spans="1:3" x14ac:dyDescent="0.35">
      <c r="A6" s="28" t="s">
        <v>83</v>
      </c>
      <c r="B6" s="30">
        <v>329</v>
      </c>
      <c r="C6" s="27"/>
    </row>
    <row r="7" spans="1:3" x14ac:dyDescent="0.35">
      <c r="A7" s="28" t="s">
        <v>84</v>
      </c>
      <c r="B7" s="30">
        <v>11</v>
      </c>
      <c r="C7" s="27"/>
    </row>
    <row r="8" spans="1:3" x14ac:dyDescent="0.35">
      <c r="A8" s="28" t="s">
        <v>85</v>
      </c>
      <c r="B8" s="30">
        <v>4</v>
      </c>
      <c r="C8" s="27"/>
    </row>
    <row r="9" spans="1:3" x14ac:dyDescent="0.35">
      <c r="A9" s="28" t="s">
        <v>86</v>
      </c>
      <c r="B9" s="30">
        <v>0</v>
      </c>
      <c r="C9" s="27"/>
    </row>
    <row r="10" spans="1:3" x14ac:dyDescent="0.35">
      <c r="A10" s="28" t="s">
        <v>96</v>
      </c>
      <c r="B10" s="29">
        <v>44</v>
      </c>
      <c r="C10" s="27"/>
    </row>
    <row r="11" spans="1:3" ht="15" thickBot="1" x14ac:dyDescent="0.4">
      <c r="A11" s="31" t="s">
        <v>88</v>
      </c>
      <c r="B11" s="47">
        <v>8</v>
      </c>
      <c r="C11" s="27"/>
    </row>
    <row r="12" spans="1:3" x14ac:dyDescent="0.35">
      <c r="A12" s="76" t="s">
        <v>89</v>
      </c>
      <c r="B12" s="77"/>
      <c r="C12" s="78"/>
    </row>
    <row r="13" spans="1:3" ht="15" thickBot="1" x14ac:dyDescent="0.4">
      <c r="A13" s="33" t="s">
        <v>8</v>
      </c>
      <c r="B13" s="34" t="s">
        <v>90</v>
      </c>
      <c r="C13" s="35" t="s">
        <v>91</v>
      </c>
    </row>
    <row r="14" spans="1:3" x14ac:dyDescent="0.35">
      <c r="A14" s="36" t="s">
        <v>9</v>
      </c>
      <c r="B14" s="37">
        <v>489</v>
      </c>
      <c r="C14" s="38">
        <v>440</v>
      </c>
    </row>
    <row r="15" spans="1:3" x14ac:dyDescent="0.35">
      <c r="A15" s="39" t="s">
        <v>10</v>
      </c>
      <c r="B15" s="40">
        <v>31</v>
      </c>
      <c r="C15" s="41">
        <v>55</v>
      </c>
    </row>
    <row r="16" spans="1:3" ht="16.5" x14ac:dyDescent="0.35">
      <c r="A16" s="39" t="s">
        <v>11</v>
      </c>
      <c r="B16" s="42">
        <v>4</v>
      </c>
      <c r="C16" s="41">
        <v>0</v>
      </c>
    </row>
    <row r="17" spans="1:3" ht="16.5" x14ac:dyDescent="0.35">
      <c r="A17" s="39" t="s">
        <v>12</v>
      </c>
      <c r="B17" s="74" t="s">
        <v>92</v>
      </c>
      <c r="C17" s="75"/>
    </row>
    <row r="18" spans="1:3" ht="16.5" x14ac:dyDescent="0.35">
      <c r="A18" s="39" t="s">
        <v>13</v>
      </c>
      <c r="B18" s="74" t="s">
        <v>92</v>
      </c>
      <c r="C18" s="75"/>
    </row>
    <row r="19" spans="1:3" ht="16.5" x14ac:dyDescent="0.35">
      <c r="A19" s="39" t="s">
        <v>14</v>
      </c>
      <c r="B19" s="42">
        <v>14</v>
      </c>
      <c r="C19" s="41">
        <v>0</v>
      </c>
    </row>
    <row r="20" spans="1:3" ht="16.5" x14ac:dyDescent="0.35">
      <c r="A20" s="39" t="s">
        <v>15</v>
      </c>
      <c r="B20" s="74" t="s">
        <v>92</v>
      </c>
      <c r="C20" s="75"/>
    </row>
    <row r="21" spans="1:3" ht="16.5" x14ac:dyDescent="0.35">
      <c r="A21" s="39" t="s">
        <v>16</v>
      </c>
      <c r="B21" s="74" t="s">
        <v>92</v>
      </c>
      <c r="C21" s="75"/>
    </row>
    <row r="22" spans="1:3" ht="16.5" x14ac:dyDescent="0.35">
      <c r="A22" s="39" t="s">
        <v>17</v>
      </c>
      <c r="B22" s="74" t="s">
        <v>92</v>
      </c>
      <c r="C22" s="75"/>
    </row>
    <row r="23" spans="1:3" ht="16.5" x14ac:dyDescent="0.35">
      <c r="A23" s="39" t="s">
        <v>18</v>
      </c>
      <c r="B23" s="74" t="s">
        <v>92</v>
      </c>
      <c r="C23" s="75"/>
    </row>
    <row r="24" spans="1:3" ht="16.5" x14ac:dyDescent="0.35">
      <c r="A24" s="39" t="s">
        <v>19</v>
      </c>
      <c r="B24" s="74" t="s">
        <v>92</v>
      </c>
      <c r="C24" s="75"/>
    </row>
    <row r="25" spans="1:3" ht="16.5" x14ac:dyDescent="0.35">
      <c r="A25" s="39" t="s">
        <v>20</v>
      </c>
      <c r="B25" s="42">
        <v>21</v>
      </c>
      <c r="C25" s="41">
        <f>1.25*B25</f>
        <v>26.25</v>
      </c>
    </row>
    <row r="26" spans="1:3" ht="16.5" x14ac:dyDescent="0.35">
      <c r="A26" s="39" t="s">
        <v>21</v>
      </c>
      <c r="B26" s="74" t="s">
        <v>92</v>
      </c>
      <c r="C26" s="75"/>
    </row>
    <row r="27" spans="1:3" ht="16.5" x14ac:dyDescent="0.35">
      <c r="A27" s="39" t="s">
        <v>22</v>
      </c>
      <c r="B27" s="74" t="s">
        <v>92</v>
      </c>
      <c r="C27" s="75"/>
    </row>
    <row r="28" spans="1:3" ht="16.5" x14ac:dyDescent="0.35">
      <c r="A28" s="39" t="s">
        <v>23</v>
      </c>
      <c r="B28" s="74" t="s">
        <v>92</v>
      </c>
      <c r="C28" s="75"/>
    </row>
    <row r="29" spans="1:3" ht="16.5" x14ac:dyDescent="0.35">
      <c r="A29" s="39" t="s">
        <v>24</v>
      </c>
      <c r="B29" s="74" t="s">
        <v>92</v>
      </c>
      <c r="C29" s="75"/>
    </row>
    <row r="30" spans="1:3" ht="16.5" x14ac:dyDescent="0.35">
      <c r="A30" s="39" t="s">
        <v>25</v>
      </c>
      <c r="B30" s="74" t="s">
        <v>92</v>
      </c>
      <c r="C30" s="75"/>
    </row>
    <row r="31" spans="1:3" ht="16.5" x14ac:dyDescent="0.35">
      <c r="A31" s="39" t="s">
        <v>26</v>
      </c>
      <c r="B31" s="74" t="s">
        <v>92</v>
      </c>
      <c r="C31" s="75"/>
    </row>
    <row r="32" spans="1:3" ht="16.5" x14ac:dyDescent="0.35">
      <c r="A32" s="39" t="s">
        <v>27</v>
      </c>
      <c r="B32" s="74" t="s">
        <v>92</v>
      </c>
      <c r="C32" s="75"/>
    </row>
    <row r="33" spans="1:3" ht="16.5" x14ac:dyDescent="0.35">
      <c r="A33" s="39" t="s">
        <v>28</v>
      </c>
      <c r="B33" s="74" t="s">
        <v>92</v>
      </c>
      <c r="C33" s="75"/>
    </row>
    <row r="34" spans="1:3" ht="16.5" x14ac:dyDescent="0.35">
      <c r="A34" s="39" t="s">
        <v>29</v>
      </c>
      <c r="B34" s="74" t="s">
        <v>92</v>
      </c>
      <c r="C34" s="75"/>
    </row>
    <row r="35" spans="1:3" ht="16.5" x14ac:dyDescent="0.35">
      <c r="A35" s="39" t="s">
        <v>30</v>
      </c>
      <c r="B35" s="74" t="s">
        <v>92</v>
      </c>
      <c r="C35" s="75"/>
    </row>
    <row r="36" spans="1:3" ht="16.5" x14ac:dyDescent="0.35">
      <c r="A36" s="39" t="s">
        <v>31</v>
      </c>
      <c r="B36" s="42">
        <v>12</v>
      </c>
      <c r="C36" s="41">
        <f>0.65*[2]Goals!B27</f>
        <v>44.2</v>
      </c>
    </row>
    <row r="37" spans="1:3" ht="16.5" x14ac:dyDescent="0.35">
      <c r="A37" s="39" t="s">
        <v>32</v>
      </c>
      <c r="B37" s="74" t="s">
        <v>92</v>
      </c>
      <c r="C37" s="75"/>
    </row>
    <row r="38" spans="1:3" ht="16.5" x14ac:dyDescent="0.35">
      <c r="A38" s="39" t="s">
        <v>33</v>
      </c>
      <c r="B38" s="74" t="s">
        <v>92</v>
      </c>
      <c r="C38" s="75"/>
    </row>
    <row r="39" spans="1:3" ht="16.5" x14ac:dyDescent="0.35">
      <c r="A39" s="39" t="s">
        <v>34</v>
      </c>
      <c r="B39" s="74" t="s">
        <v>92</v>
      </c>
      <c r="C39" s="75"/>
    </row>
    <row r="40" spans="1:3" ht="16.5" x14ac:dyDescent="0.35">
      <c r="A40" s="39" t="s">
        <v>35</v>
      </c>
      <c r="B40" s="74" t="s">
        <v>92</v>
      </c>
      <c r="C40" s="75"/>
    </row>
    <row r="41" spans="1:3" ht="16.5" x14ac:dyDescent="0.35">
      <c r="A41" s="39" t="s">
        <v>36</v>
      </c>
      <c r="B41" s="74" t="s">
        <v>92</v>
      </c>
      <c r="C41" s="75"/>
    </row>
    <row r="42" spans="1:3" ht="16.5" x14ac:dyDescent="0.35">
      <c r="A42" s="39" t="s">
        <v>37</v>
      </c>
      <c r="B42" s="74" t="s">
        <v>92</v>
      </c>
      <c r="C42" s="75"/>
    </row>
    <row r="43" spans="1:3" ht="16.5" x14ac:dyDescent="0.35">
      <c r="A43" s="39" t="s">
        <v>38</v>
      </c>
      <c r="B43" s="74" t="s">
        <v>92</v>
      </c>
      <c r="C43" s="75"/>
    </row>
    <row r="44" spans="1:3" ht="16.5" x14ac:dyDescent="0.35">
      <c r="A44" s="39" t="s">
        <v>39</v>
      </c>
      <c r="B44" s="74" t="s">
        <v>92</v>
      </c>
      <c r="C44" s="75"/>
    </row>
    <row r="45" spans="1:3" ht="16.5" x14ac:dyDescent="0.35">
      <c r="A45" s="39" t="s">
        <v>40</v>
      </c>
      <c r="B45" s="74" t="s">
        <v>92</v>
      </c>
      <c r="C45" s="75"/>
    </row>
    <row r="46" spans="1:3" ht="16.5" x14ac:dyDescent="0.35">
      <c r="A46" s="39" t="s">
        <v>41</v>
      </c>
      <c r="B46" s="42">
        <v>18</v>
      </c>
      <c r="C46" s="41">
        <f>0.85*(AVERAGE([2]Goals!B6,[2]Goals!B13))</f>
        <v>18.7</v>
      </c>
    </row>
    <row r="47" spans="1:3" ht="16.5" x14ac:dyDescent="0.35">
      <c r="A47" s="39" t="s">
        <v>42</v>
      </c>
      <c r="B47" s="42">
        <v>13</v>
      </c>
      <c r="C47" s="41">
        <f>0.75*B46</f>
        <v>13.5</v>
      </c>
    </row>
    <row r="48" spans="1:3" ht="16.5" x14ac:dyDescent="0.35">
      <c r="A48" s="39" t="s">
        <v>43</v>
      </c>
      <c r="B48" s="42">
        <v>50</v>
      </c>
      <c r="C48" s="41">
        <f>+B80</f>
        <v>54</v>
      </c>
    </row>
    <row r="49" spans="1:3" ht="16.5" x14ac:dyDescent="0.35">
      <c r="A49" s="39" t="s">
        <v>44</v>
      </c>
      <c r="B49" s="74" t="s">
        <v>92</v>
      </c>
      <c r="C49" s="75"/>
    </row>
    <row r="50" spans="1:3" ht="16.5" x14ac:dyDescent="0.35">
      <c r="A50" s="39" t="s">
        <v>45</v>
      </c>
      <c r="B50" s="42">
        <v>0</v>
      </c>
      <c r="C50" s="43">
        <f>(0.2*[2]Goals!B27)+(0.2*[2]Goals!B26)</f>
        <v>18.8</v>
      </c>
    </row>
    <row r="51" spans="1:3" ht="16.5" x14ac:dyDescent="0.35">
      <c r="A51" s="39" t="s">
        <v>46</v>
      </c>
      <c r="B51" s="42">
        <v>0</v>
      </c>
      <c r="C51" s="41">
        <v>0</v>
      </c>
    </row>
    <row r="52" spans="1:3" ht="16.5" x14ac:dyDescent="0.35">
      <c r="A52" s="39" t="s">
        <v>47</v>
      </c>
      <c r="B52" s="42">
        <v>0</v>
      </c>
      <c r="C52" s="41">
        <v>0</v>
      </c>
    </row>
    <row r="53" spans="1:3" ht="16.5" x14ac:dyDescent="0.35">
      <c r="A53" s="39" t="s">
        <v>48</v>
      </c>
      <c r="B53" s="42">
        <v>0</v>
      </c>
      <c r="C53" s="41">
        <v>0</v>
      </c>
    </row>
    <row r="54" spans="1:3" ht="16.5" x14ac:dyDescent="0.35">
      <c r="A54" s="39" t="s">
        <v>49</v>
      </c>
      <c r="B54" s="42">
        <v>0</v>
      </c>
      <c r="C54" s="41">
        <v>0</v>
      </c>
    </row>
    <row r="55" spans="1:3" ht="16.5" x14ac:dyDescent="0.35">
      <c r="A55" s="39" t="s">
        <v>50</v>
      </c>
      <c r="B55" s="42">
        <v>0</v>
      </c>
      <c r="C55" s="41">
        <v>0</v>
      </c>
    </row>
    <row r="56" spans="1:3" ht="16.5" x14ac:dyDescent="0.35">
      <c r="A56" s="39" t="s">
        <v>51</v>
      </c>
      <c r="B56" s="42">
        <v>8</v>
      </c>
      <c r="C56" s="41">
        <f>0.65*B56</f>
        <v>5.2</v>
      </c>
    </row>
    <row r="57" spans="1:3" ht="16.5" x14ac:dyDescent="0.35">
      <c r="A57" s="39" t="s">
        <v>52</v>
      </c>
      <c r="B57" s="42">
        <v>0</v>
      </c>
      <c r="C57" s="41">
        <v>0</v>
      </c>
    </row>
    <row r="58" spans="1:3" ht="16.5" x14ac:dyDescent="0.35">
      <c r="A58" s="39" t="s">
        <v>53</v>
      </c>
      <c r="B58" s="42">
        <v>7</v>
      </c>
      <c r="C58" s="41">
        <f>+B8</f>
        <v>4</v>
      </c>
    </row>
    <row r="59" spans="1:3" ht="16.5" x14ac:dyDescent="0.35">
      <c r="A59" s="39" t="s">
        <v>54</v>
      </c>
      <c r="B59" s="42">
        <v>1</v>
      </c>
      <c r="C59" s="41">
        <f>+B9</f>
        <v>0</v>
      </c>
    </row>
    <row r="60" spans="1:3" ht="16.5" x14ac:dyDescent="0.35">
      <c r="A60" s="39" t="s">
        <v>55</v>
      </c>
      <c r="B60" s="42">
        <v>6</v>
      </c>
      <c r="C60" s="41">
        <f>0.65*B56</f>
        <v>5.2</v>
      </c>
    </row>
    <row r="61" spans="1:3" ht="16.5" x14ac:dyDescent="0.35">
      <c r="A61" s="39" t="s">
        <v>56</v>
      </c>
      <c r="B61" s="42">
        <v>0</v>
      </c>
      <c r="C61" s="41">
        <v>0</v>
      </c>
    </row>
    <row r="62" spans="1:3" ht="16.5" x14ac:dyDescent="0.35">
      <c r="A62" s="39" t="s">
        <v>57</v>
      </c>
      <c r="B62" s="42">
        <v>1</v>
      </c>
      <c r="C62" s="41">
        <f>+B9</f>
        <v>0</v>
      </c>
    </row>
    <row r="63" spans="1:3" ht="16.5" x14ac:dyDescent="0.35">
      <c r="A63" s="39" t="s">
        <v>58</v>
      </c>
      <c r="B63" s="42">
        <v>1</v>
      </c>
      <c r="C63" s="41">
        <f>4*B9</f>
        <v>0</v>
      </c>
    </row>
    <row r="64" spans="1:3" ht="16.5" x14ac:dyDescent="0.35">
      <c r="A64" s="39" t="s">
        <v>59</v>
      </c>
      <c r="B64" s="42">
        <v>11</v>
      </c>
      <c r="C64" s="41">
        <f>2*B7</f>
        <v>22</v>
      </c>
    </row>
    <row r="65" spans="1:3" ht="16.5" x14ac:dyDescent="0.35">
      <c r="A65" s="39" t="s">
        <v>60</v>
      </c>
      <c r="B65" s="42">
        <v>0</v>
      </c>
      <c r="C65" s="41">
        <v>0</v>
      </c>
    </row>
    <row r="66" spans="1:3" ht="16.5" x14ac:dyDescent="0.35">
      <c r="A66" s="39" t="s">
        <v>61</v>
      </c>
      <c r="B66" s="42">
        <v>10</v>
      </c>
      <c r="C66" s="41">
        <f>2*B8</f>
        <v>8</v>
      </c>
    </row>
    <row r="67" spans="1:3" ht="16.5" x14ac:dyDescent="0.35">
      <c r="A67" s="39" t="s">
        <v>62</v>
      </c>
      <c r="B67" s="42">
        <v>1</v>
      </c>
      <c r="C67" s="41">
        <f>2*B9</f>
        <v>0</v>
      </c>
    </row>
    <row r="68" spans="1:3" ht="16.5" x14ac:dyDescent="0.35">
      <c r="A68" s="39" t="s">
        <v>63</v>
      </c>
      <c r="B68" s="42">
        <v>0</v>
      </c>
      <c r="C68" s="41">
        <f>2*B9</f>
        <v>0</v>
      </c>
    </row>
    <row r="69" spans="1:3" ht="16.5" x14ac:dyDescent="0.35">
      <c r="A69" s="39" t="s">
        <v>64</v>
      </c>
      <c r="B69" s="42">
        <v>22</v>
      </c>
      <c r="C69" s="41">
        <f>0.6*B80</f>
        <v>32.4</v>
      </c>
    </row>
    <row r="70" spans="1:3" ht="16.5" x14ac:dyDescent="0.35">
      <c r="A70" s="39" t="s">
        <v>65</v>
      </c>
      <c r="B70" s="42">
        <v>20</v>
      </c>
      <c r="C70" s="41">
        <f>0.6*B81</f>
        <v>19.8</v>
      </c>
    </row>
    <row r="71" spans="1:3" ht="16.5" x14ac:dyDescent="0.35">
      <c r="A71" s="39" t="s">
        <v>66</v>
      </c>
      <c r="B71" s="42">
        <v>6</v>
      </c>
      <c r="C71" s="41">
        <f>+B7</f>
        <v>11</v>
      </c>
    </row>
    <row r="72" spans="1:3" ht="16.5" x14ac:dyDescent="0.35">
      <c r="A72" s="39" t="s">
        <v>67</v>
      </c>
      <c r="B72" s="42">
        <v>6</v>
      </c>
      <c r="C72" s="41">
        <f>+B8</f>
        <v>4</v>
      </c>
    </row>
    <row r="73" spans="1:3" ht="16.5" x14ac:dyDescent="0.35">
      <c r="A73" s="39" t="s">
        <v>68</v>
      </c>
      <c r="B73" s="42">
        <v>4</v>
      </c>
      <c r="C73" s="41">
        <f>0.65*B71</f>
        <v>3.9000000000000004</v>
      </c>
    </row>
    <row r="74" spans="1:3" ht="16.5" x14ac:dyDescent="0.35">
      <c r="A74" s="39" t="s">
        <v>69</v>
      </c>
      <c r="B74" s="42">
        <v>24</v>
      </c>
      <c r="C74" s="41">
        <f>0.5*B80</f>
        <v>27</v>
      </c>
    </row>
    <row r="75" spans="1:3" ht="16.5" x14ac:dyDescent="0.35">
      <c r="A75" s="39" t="s">
        <v>70</v>
      </c>
      <c r="B75" s="42">
        <v>39</v>
      </c>
      <c r="C75" s="41">
        <f>0.85*B80</f>
        <v>45.9</v>
      </c>
    </row>
    <row r="76" spans="1:3" ht="16.5" x14ac:dyDescent="0.35">
      <c r="A76" s="39" t="s">
        <v>71</v>
      </c>
      <c r="B76" s="42">
        <v>0</v>
      </c>
      <c r="C76" s="41">
        <v>0</v>
      </c>
    </row>
    <row r="77" spans="1:3" ht="16.5" x14ac:dyDescent="0.35">
      <c r="A77" s="39" t="s">
        <v>72</v>
      </c>
      <c r="B77" s="42">
        <v>1</v>
      </c>
      <c r="C77" s="41">
        <f>2*B9</f>
        <v>0</v>
      </c>
    </row>
    <row r="78" spans="1:3" ht="16.5" x14ac:dyDescent="0.35">
      <c r="A78" s="39" t="s">
        <v>73</v>
      </c>
      <c r="B78" s="42">
        <v>1</v>
      </c>
      <c r="C78" s="41">
        <f>2*B9</f>
        <v>0</v>
      </c>
    </row>
    <row r="79" spans="1:3" ht="16.5" x14ac:dyDescent="0.35">
      <c r="A79" s="39" t="s">
        <v>74</v>
      </c>
      <c r="B79" s="42">
        <v>3</v>
      </c>
      <c r="C79" s="41">
        <f>2*B9</f>
        <v>0</v>
      </c>
    </row>
    <row r="80" spans="1:3" ht="16.5" x14ac:dyDescent="0.35">
      <c r="A80" s="39" t="s">
        <v>75</v>
      </c>
      <c r="B80" s="42">
        <v>54</v>
      </c>
      <c r="C80" s="41">
        <f>1.2*B80</f>
        <v>64.8</v>
      </c>
    </row>
    <row r="81" spans="1:3" ht="16.5" x14ac:dyDescent="0.35">
      <c r="A81" s="39" t="s">
        <v>76</v>
      </c>
      <c r="B81" s="42">
        <v>33</v>
      </c>
      <c r="C81" s="41">
        <f>1.2*B81</f>
        <v>39.6</v>
      </c>
    </row>
    <row r="82" spans="1:3" ht="16.5" x14ac:dyDescent="0.35">
      <c r="A82" s="39" t="s">
        <v>93</v>
      </c>
      <c r="B82" s="42">
        <v>0</v>
      </c>
      <c r="C82" s="41">
        <v>0</v>
      </c>
    </row>
    <row r="83" spans="1:3" ht="16.5" x14ac:dyDescent="0.35">
      <c r="A83" s="39" t="s">
        <v>94</v>
      </c>
      <c r="B83" s="42">
        <v>0</v>
      </c>
      <c r="C83" s="41">
        <v>0</v>
      </c>
    </row>
    <row r="84" spans="1:3" ht="17" thickBot="1" x14ac:dyDescent="0.4">
      <c r="A84" s="44" t="s">
        <v>95</v>
      </c>
      <c r="B84" s="45">
        <v>0</v>
      </c>
      <c r="C84" s="46">
        <v>0</v>
      </c>
    </row>
  </sheetData>
  <mergeCells count="28">
    <mergeCell ref="B22:C22"/>
    <mergeCell ref="A12:C12"/>
    <mergeCell ref="B17:C17"/>
    <mergeCell ref="B18:C18"/>
    <mergeCell ref="B20:C20"/>
    <mergeCell ref="B21:C21"/>
    <mergeCell ref="B35:C35"/>
    <mergeCell ref="B23:C23"/>
    <mergeCell ref="B24:C24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3:C43"/>
    <mergeCell ref="B44:C44"/>
    <mergeCell ref="B45:C45"/>
    <mergeCell ref="B49:C49"/>
    <mergeCell ref="B37:C37"/>
    <mergeCell ref="B38:C38"/>
    <mergeCell ref="B39:C39"/>
    <mergeCell ref="B40:C40"/>
    <mergeCell ref="B41:C41"/>
    <mergeCell ref="B42:C4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workbookViewId="0">
      <selection activeCell="B7" sqref="B7"/>
    </sheetView>
  </sheetViews>
  <sheetFormatPr defaultColWidth="8.81640625" defaultRowHeight="14.5" x14ac:dyDescent="0.35"/>
  <cols>
    <col min="1" max="1" width="36.7265625" customWidth="1"/>
    <col min="2" max="3" width="11.453125" customWidth="1"/>
  </cols>
  <sheetData>
    <row r="1" spans="1:3" ht="15" thickBot="1" x14ac:dyDescent="0.4">
      <c r="A1" t="s">
        <v>4</v>
      </c>
    </row>
    <row r="2" spans="1:3" ht="15" thickBot="1" x14ac:dyDescent="0.4">
      <c r="A2" s="19" t="s">
        <v>78</v>
      </c>
      <c r="B2" s="20">
        <v>42825</v>
      </c>
      <c r="C2" s="21" t="s">
        <v>79</v>
      </c>
    </row>
    <row r="3" spans="1:3" ht="15" thickBot="1" x14ac:dyDescent="0.4">
      <c r="A3" s="22" t="s">
        <v>80</v>
      </c>
      <c r="B3" s="23"/>
      <c r="C3" s="24"/>
    </row>
    <row r="4" spans="1:3" x14ac:dyDescent="0.35">
      <c r="A4" s="25" t="s">
        <v>81</v>
      </c>
      <c r="B4" s="26">
        <v>963</v>
      </c>
      <c r="C4" s="27"/>
    </row>
    <row r="5" spans="1:3" x14ac:dyDescent="0.35">
      <c r="A5" s="28" t="s">
        <v>82</v>
      </c>
      <c r="B5" s="30">
        <v>567</v>
      </c>
      <c r="C5" s="27"/>
    </row>
    <row r="6" spans="1:3" x14ac:dyDescent="0.35">
      <c r="A6" s="28" t="s">
        <v>83</v>
      </c>
      <c r="B6" s="30">
        <v>306</v>
      </c>
      <c r="C6" s="27"/>
    </row>
    <row r="7" spans="1:3" x14ac:dyDescent="0.35">
      <c r="A7" s="28" t="s">
        <v>84</v>
      </c>
      <c r="B7" s="30">
        <v>13</v>
      </c>
      <c r="C7" s="27"/>
    </row>
    <row r="8" spans="1:3" x14ac:dyDescent="0.35">
      <c r="A8" s="28" t="s">
        <v>85</v>
      </c>
      <c r="B8" s="30">
        <v>6</v>
      </c>
      <c r="C8" s="27"/>
    </row>
    <row r="9" spans="1:3" x14ac:dyDescent="0.35">
      <c r="A9" s="28" t="s">
        <v>86</v>
      </c>
      <c r="B9" s="30">
        <v>1</v>
      </c>
      <c r="C9" s="27"/>
    </row>
    <row r="10" spans="1:3" x14ac:dyDescent="0.35">
      <c r="A10" s="28" t="s">
        <v>96</v>
      </c>
      <c r="B10" s="30">
        <v>33</v>
      </c>
      <c r="C10" s="27"/>
    </row>
    <row r="11" spans="1:3" ht="15" thickBot="1" x14ac:dyDescent="0.4">
      <c r="A11" s="31" t="s">
        <v>88</v>
      </c>
      <c r="B11" s="32">
        <v>8</v>
      </c>
      <c r="C11" s="27"/>
    </row>
    <row r="12" spans="1:3" x14ac:dyDescent="0.35">
      <c r="A12" s="76" t="s">
        <v>89</v>
      </c>
      <c r="B12" s="77"/>
      <c r="C12" s="78"/>
    </row>
    <row r="13" spans="1:3" ht="15" thickBot="1" x14ac:dyDescent="0.4">
      <c r="A13" s="33" t="s">
        <v>8</v>
      </c>
      <c r="B13" s="34" t="s">
        <v>90</v>
      </c>
      <c r="C13" s="35" t="s">
        <v>91</v>
      </c>
    </row>
    <row r="14" spans="1:3" x14ac:dyDescent="0.35">
      <c r="A14" s="36" t="s">
        <v>9</v>
      </c>
      <c r="B14" s="37">
        <v>671</v>
      </c>
      <c r="C14" s="38">
        <f>0.9*B4</f>
        <v>866.7</v>
      </c>
    </row>
    <row r="15" spans="1:3" x14ac:dyDescent="0.35">
      <c r="A15" s="39" t="s">
        <v>10</v>
      </c>
      <c r="B15" s="40">
        <v>49</v>
      </c>
      <c r="C15" s="41">
        <v>55</v>
      </c>
    </row>
    <row r="16" spans="1:3" ht="16.5" x14ac:dyDescent="0.35">
      <c r="A16" s="39" t="s">
        <v>11</v>
      </c>
      <c r="B16" s="42">
        <v>2</v>
      </c>
      <c r="C16" s="41">
        <v>0</v>
      </c>
    </row>
    <row r="17" spans="1:3" ht="16.5" x14ac:dyDescent="0.35">
      <c r="A17" s="39" t="s">
        <v>12</v>
      </c>
      <c r="B17" s="74" t="s">
        <v>92</v>
      </c>
      <c r="C17" s="75"/>
    </row>
    <row r="18" spans="1:3" ht="16.5" x14ac:dyDescent="0.35">
      <c r="A18" s="39" t="s">
        <v>13</v>
      </c>
      <c r="B18" s="74" t="s">
        <v>92</v>
      </c>
      <c r="C18" s="75"/>
    </row>
    <row r="19" spans="1:3" ht="16.5" x14ac:dyDescent="0.35">
      <c r="A19" s="39" t="s">
        <v>14</v>
      </c>
      <c r="B19" s="42">
        <v>36</v>
      </c>
      <c r="C19" s="41">
        <v>0</v>
      </c>
    </row>
    <row r="20" spans="1:3" ht="16.5" x14ac:dyDescent="0.35">
      <c r="A20" s="39" t="s">
        <v>15</v>
      </c>
      <c r="B20" s="74" t="s">
        <v>92</v>
      </c>
      <c r="C20" s="75"/>
    </row>
    <row r="21" spans="1:3" ht="16.5" x14ac:dyDescent="0.35">
      <c r="A21" s="39" t="s">
        <v>16</v>
      </c>
      <c r="B21" s="74" t="s">
        <v>92</v>
      </c>
      <c r="C21" s="75"/>
    </row>
    <row r="22" spans="1:3" ht="16.5" x14ac:dyDescent="0.35">
      <c r="A22" s="39" t="s">
        <v>17</v>
      </c>
      <c r="B22" s="74" t="s">
        <v>92</v>
      </c>
      <c r="C22" s="75"/>
    </row>
    <row r="23" spans="1:3" ht="16.5" x14ac:dyDescent="0.35">
      <c r="A23" s="39" t="s">
        <v>18</v>
      </c>
      <c r="B23" s="74" t="s">
        <v>92</v>
      </c>
      <c r="C23" s="75"/>
    </row>
    <row r="24" spans="1:3" ht="16.5" x14ac:dyDescent="0.35">
      <c r="A24" s="39" t="s">
        <v>19</v>
      </c>
      <c r="B24" s="74" t="s">
        <v>92</v>
      </c>
      <c r="C24" s="75"/>
    </row>
    <row r="25" spans="1:3" ht="16.5" x14ac:dyDescent="0.35">
      <c r="A25" s="39" t="s">
        <v>20</v>
      </c>
      <c r="B25" s="42">
        <v>11</v>
      </c>
      <c r="C25" s="41">
        <f>1.25*B25</f>
        <v>13.75</v>
      </c>
    </row>
    <row r="26" spans="1:3" ht="16.5" x14ac:dyDescent="0.35">
      <c r="A26" s="39" t="s">
        <v>21</v>
      </c>
      <c r="B26" s="74" t="s">
        <v>92</v>
      </c>
      <c r="C26" s="75"/>
    </row>
    <row r="27" spans="1:3" ht="16.5" x14ac:dyDescent="0.35">
      <c r="A27" s="39" t="s">
        <v>22</v>
      </c>
      <c r="B27" s="74" t="s">
        <v>92</v>
      </c>
      <c r="C27" s="75"/>
    </row>
    <row r="28" spans="1:3" ht="16.5" x14ac:dyDescent="0.35">
      <c r="A28" s="39" t="s">
        <v>23</v>
      </c>
      <c r="B28" s="74" t="s">
        <v>92</v>
      </c>
      <c r="C28" s="75"/>
    </row>
    <row r="29" spans="1:3" ht="16.5" x14ac:dyDescent="0.35">
      <c r="A29" s="39" t="s">
        <v>24</v>
      </c>
      <c r="B29" s="74" t="s">
        <v>92</v>
      </c>
      <c r="C29" s="75"/>
    </row>
    <row r="30" spans="1:3" ht="16.5" x14ac:dyDescent="0.35">
      <c r="A30" s="39" t="s">
        <v>25</v>
      </c>
      <c r="B30" s="74" t="s">
        <v>92</v>
      </c>
      <c r="C30" s="75"/>
    </row>
    <row r="31" spans="1:3" ht="16.5" x14ac:dyDescent="0.35">
      <c r="A31" s="39" t="s">
        <v>26</v>
      </c>
      <c r="B31" s="74" t="s">
        <v>92</v>
      </c>
      <c r="C31" s="75"/>
    </row>
    <row r="32" spans="1:3" ht="16.5" x14ac:dyDescent="0.35">
      <c r="A32" s="39" t="s">
        <v>27</v>
      </c>
      <c r="B32" s="74" t="s">
        <v>92</v>
      </c>
      <c r="C32" s="75"/>
    </row>
    <row r="33" spans="1:3" ht="16.5" x14ac:dyDescent="0.35">
      <c r="A33" s="39" t="s">
        <v>28</v>
      </c>
      <c r="B33" s="74" t="s">
        <v>92</v>
      </c>
      <c r="C33" s="75"/>
    </row>
    <row r="34" spans="1:3" ht="16.5" x14ac:dyDescent="0.35">
      <c r="A34" s="39" t="s">
        <v>29</v>
      </c>
      <c r="B34" s="74" t="s">
        <v>92</v>
      </c>
      <c r="C34" s="75"/>
    </row>
    <row r="35" spans="1:3" ht="16.5" x14ac:dyDescent="0.35">
      <c r="A35" s="39" t="s">
        <v>30</v>
      </c>
      <c r="B35" s="74" t="s">
        <v>92</v>
      </c>
      <c r="C35" s="75"/>
    </row>
    <row r="36" spans="1:3" ht="16.5" x14ac:dyDescent="0.35">
      <c r="A36" s="39" t="s">
        <v>31</v>
      </c>
      <c r="B36" s="42">
        <v>21</v>
      </c>
      <c r="C36" s="41">
        <f>0.65*[3]Goals!B27</f>
        <v>93.600000000000009</v>
      </c>
    </row>
    <row r="37" spans="1:3" ht="16.5" x14ac:dyDescent="0.35">
      <c r="A37" s="39" t="s">
        <v>32</v>
      </c>
      <c r="B37" s="74" t="s">
        <v>92</v>
      </c>
      <c r="C37" s="75"/>
    </row>
    <row r="38" spans="1:3" ht="16.5" x14ac:dyDescent="0.35">
      <c r="A38" s="39" t="s">
        <v>33</v>
      </c>
      <c r="B38" s="74" t="s">
        <v>92</v>
      </c>
      <c r="C38" s="75"/>
    </row>
    <row r="39" spans="1:3" ht="16.5" x14ac:dyDescent="0.35">
      <c r="A39" s="39" t="s">
        <v>34</v>
      </c>
      <c r="B39" s="74" t="s">
        <v>92</v>
      </c>
      <c r="C39" s="75"/>
    </row>
    <row r="40" spans="1:3" ht="16.5" x14ac:dyDescent="0.35">
      <c r="A40" s="39" t="s">
        <v>35</v>
      </c>
      <c r="B40" s="74" t="s">
        <v>92</v>
      </c>
      <c r="C40" s="75"/>
    </row>
    <row r="41" spans="1:3" ht="16.5" x14ac:dyDescent="0.35">
      <c r="A41" s="39" t="s">
        <v>36</v>
      </c>
      <c r="B41" s="74" t="s">
        <v>92</v>
      </c>
      <c r="C41" s="75"/>
    </row>
    <row r="42" spans="1:3" ht="16.5" x14ac:dyDescent="0.35">
      <c r="A42" s="39" t="s">
        <v>37</v>
      </c>
      <c r="B42" s="74" t="s">
        <v>92</v>
      </c>
      <c r="C42" s="75"/>
    </row>
    <row r="43" spans="1:3" ht="16.5" x14ac:dyDescent="0.35">
      <c r="A43" s="39" t="s">
        <v>38</v>
      </c>
      <c r="B43" s="74" t="s">
        <v>92</v>
      </c>
      <c r="C43" s="75"/>
    </row>
    <row r="44" spans="1:3" ht="16.5" x14ac:dyDescent="0.35">
      <c r="A44" s="39" t="s">
        <v>39</v>
      </c>
      <c r="B44" s="74" t="s">
        <v>92</v>
      </c>
      <c r="C44" s="75"/>
    </row>
    <row r="45" spans="1:3" ht="16.5" x14ac:dyDescent="0.35">
      <c r="A45" s="39" t="s">
        <v>40</v>
      </c>
      <c r="B45" s="74" t="s">
        <v>92</v>
      </c>
      <c r="C45" s="75"/>
    </row>
    <row r="46" spans="1:3" ht="16.5" x14ac:dyDescent="0.35">
      <c r="A46" s="39" t="s">
        <v>41</v>
      </c>
      <c r="B46" s="42">
        <v>17</v>
      </c>
      <c r="C46" s="41">
        <f>0.85*(AVERAGE([3]Goals!B6,[3]Goals!B13))</f>
        <v>31.45</v>
      </c>
    </row>
    <row r="47" spans="1:3" ht="16.5" x14ac:dyDescent="0.35">
      <c r="A47" s="39" t="s">
        <v>42</v>
      </c>
      <c r="B47" s="42">
        <v>24</v>
      </c>
      <c r="C47" s="41">
        <f>0.75*B46</f>
        <v>12.75</v>
      </c>
    </row>
    <row r="48" spans="1:3" ht="16.5" x14ac:dyDescent="0.35">
      <c r="A48" s="39" t="s">
        <v>43</v>
      </c>
      <c r="B48" s="42">
        <v>71</v>
      </c>
      <c r="C48" s="41">
        <f>+B80</f>
        <v>76</v>
      </c>
    </row>
    <row r="49" spans="1:3" ht="16.5" x14ac:dyDescent="0.35">
      <c r="A49" s="39" t="s">
        <v>44</v>
      </c>
      <c r="B49" s="74" t="s">
        <v>92</v>
      </c>
      <c r="C49" s="75"/>
    </row>
    <row r="50" spans="1:3" ht="16.5" x14ac:dyDescent="0.35">
      <c r="A50" s="39" t="s">
        <v>45</v>
      </c>
      <c r="B50" s="42">
        <v>37</v>
      </c>
      <c r="C50" s="43">
        <f>(0.2*[3]Goals!B27)+(0.2*[3]Goals!B26)</f>
        <v>46.2</v>
      </c>
    </row>
    <row r="51" spans="1:3" ht="16.5" x14ac:dyDescent="0.35">
      <c r="A51" s="39" t="s">
        <v>46</v>
      </c>
      <c r="B51" s="42">
        <v>0</v>
      </c>
      <c r="C51" s="41">
        <v>0</v>
      </c>
    </row>
    <row r="52" spans="1:3" ht="16.5" x14ac:dyDescent="0.35">
      <c r="A52" s="39" t="s">
        <v>47</v>
      </c>
      <c r="B52" s="42">
        <v>0</v>
      </c>
      <c r="C52" s="41">
        <v>0</v>
      </c>
    </row>
    <row r="53" spans="1:3" ht="16.5" x14ac:dyDescent="0.35">
      <c r="A53" s="39" t="s">
        <v>48</v>
      </c>
      <c r="B53" s="42">
        <v>0</v>
      </c>
      <c r="C53" s="41">
        <v>0</v>
      </c>
    </row>
    <row r="54" spans="1:3" ht="16.5" x14ac:dyDescent="0.35">
      <c r="A54" s="39" t="s">
        <v>49</v>
      </c>
      <c r="B54" s="42">
        <v>0</v>
      </c>
      <c r="C54" s="41">
        <v>0</v>
      </c>
    </row>
    <row r="55" spans="1:3" ht="16.5" x14ac:dyDescent="0.35">
      <c r="A55" s="39" t="s">
        <v>50</v>
      </c>
      <c r="B55" s="42">
        <v>0</v>
      </c>
      <c r="C55" s="41">
        <v>0</v>
      </c>
    </row>
    <row r="56" spans="1:3" ht="16.5" x14ac:dyDescent="0.35">
      <c r="A56" s="39" t="s">
        <v>51</v>
      </c>
      <c r="B56" s="42">
        <v>17</v>
      </c>
      <c r="C56" s="41">
        <f>0.65*B56</f>
        <v>11.05</v>
      </c>
    </row>
    <row r="57" spans="1:3" ht="16.5" x14ac:dyDescent="0.35">
      <c r="A57" s="39" t="s">
        <v>52</v>
      </c>
      <c r="B57" s="42">
        <v>0</v>
      </c>
      <c r="C57" s="41">
        <v>0</v>
      </c>
    </row>
    <row r="58" spans="1:3" ht="16.5" x14ac:dyDescent="0.35">
      <c r="A58" s="39" t="s">
        <v>53</v>
      </c>
      <c r="B58" s="42">
        <v>16</v>
      </c>
      <c r="C58" s="41">
        <f>+B8</f>
        <v>6</v>
      </c>
    </row>
    <row r="59" spans="1:3" ht="16.5" x14ac:dyDescent="0.35">
      <c r="A59" s="39" t="s">
        <v>54</v>
      </c>
      <c r="B59" s="42">
        <v>2</v>
      </c>
      <c r="C59" s="41">
        <f>+B9</f>
        <v>1</v>
      </c>
    </row>
    <row r="60" spans="1:3" ht="16.5" x14ac:dyDescent="0.35">
      <c r="A60" s="39" t="s">
        <v>55</v>
      </c>
      <c r="B60" s="42">
        <v>11</v>
      </c>
      <c r="C60" s="41">
        <f>0.65*B56</f>
        <v>11.05</v>
      </c>
    </row>
    <row r="61" spans="1:3" ht="16.5" x14ac:dyDescent="0.35">
      <c r="A61" s="39" t="s">
        <v>56</v>
      </c>
      <c r="B61" s="42">
        <v>0</v>
      </c>
      <c r="C61" s="41">
        <v>0</v>
      </c>
    </row>
    <row r="62" spans="1:3" ht="16.5" x14ac:dyDescent="0.35">
      <c r="A62" s="39" t="s">
        <v>57</v>
      </c>
      <c r="B62" s="42">
        <v>1</v>
      </c>
      <c r="C62" s="41">
        <f>+B9</f>
        <v>1</v>
      </c>
    </row>
    <row r="63" spans="1:3" ht="16.5" x14ac:dyDescent="0.35">
      <c r="A63" s="39" t="s">
        <v>58</v>
      </c>
      <c r="B63" s="42">
        <v>2</v>
      </c>
      <c r="C63" s="41">
        <f>4*B9</f>
        <v>4</v>
      </c>
    </row>
    <row r="64" spans="1:3" ht="16.5" x14ac:dyDescent="0.35">
      <c r="A64" s="39" t="s">
        <v>59</v>
      </c>
      <c r="B64" s="42">
        <v>26</v>
      </c>
      <c r="C64" s="41">
        <f>2*B7</f>
        <v>26</v>
      </c>
    </row>
    <row r="65" spans="1:3" ht="16.5" x14ac:dyDescent="0.35">
      <c r="A65" s="39" t="s">
        <v>60</v>
      </c>
      <c r="B65" s="42">
        <v>0</v>
      </c>
      <c r="C65" s="41">
        <v>0</v>
      </c>
    </row>
    <row r="66" spans="1:3" ht="16.5" x14ac:dyDescent="0.35">
      <c r="A66" s="39" t="s">
        <v>61</v>
      </c>
      <c r="B66" s="42">
        <v>25</v>
      </c>
      <c r="C66" s="41">
        <f>2*B8</f>
        <v>12</v>
      </c>
    </row>
    <row r="67" spans="1:3" ht="16.5" x14ac:dyDescent="0.35">
      <c r="A67" s="39" t="s">
        <v>62</v>
      </c>
      <c r="B67" s="42">
        <v>2</v>
      </c>
      <c r="C67" s="41">
        <f>2*B9</f>
        <v>2</v>
      </c>
    </row>
    <row r="68" spans="1:3" ht="16.5" x14ac:dyDescent="0.35">
      <c r="A68" s="39" t="s">
        <v>63</v>
      </c>
      <c r="B68" s="42">
        <v>2</v>
      </c>
      <c r="C68" s="41">
        <f>2*B9</f>
        <v>2</v>
      </c>
    </row>
    <row r="69" spans="1:3" ht="16.5" x14ac:dyDescent="0.35">
      <c r="A69" s="39" t="s">
        <v>64</v>
      </c>
      <c r="B69" s="42">
        <v>43</v>
      </c>
      <c r="C69" s="41">
        <f>0.6*B80</f>
        <v>45.6</v>
      </c>
    </row>
    <row r="70" spans="1:3" ht="16.5" x14ac:dyDescent="0.35">
      <c r="A70" s="39" t="s">
        <v>65</v>
      </c>
      <c r="B70" s="42">
        <v>40</v>
      </c>
      <c r="C70" s="41">
        <f>0.6*B81</f>
        <v>40.799999999999997</v>
      </c>
    </row>
    <row r="71" spans="1:3" ht="16.5" x14ac:dyDescent="0.35">
      <c r="A71" s="39" t="s">
        <v>66</v>
      </c>
      <c r="B71" s="42">
        <v>17</v>
      </c>
      <c r="C71" s="41">
        <f>+B7</f>
        <v>13</v>
      </c>
    </row>
    <row r="72" spans="1:3" ht="16.5" x14ac:dyDescent="0.35">
      <c r="A72" s="39" t="s">
        <v>67</v>
      </c>
      <c r="B72" s="42">
        <v>16</v>
      </c>
      <c r="C72" s="41">
        <f>+B8</f>
        <v>6</v>
      </c>
    </row>
    <row r="73" spans="1:3" ht="16.5" x14ac:dyDescent="0.35">
      <c r="A73" s="39" t="s">
        <v>68</v>
      </c>
      <c r="B73" s="42">
        <v>9</v>
      </c>
      <c r="C73" s="41">
        <f>0.65*B71</f>
        <v>11.05</v>
      </c>
    </row>
    <row r="74" spans="1:3" ht="16.5" x14ac:dyDescent="0.35">
      <c r="A74" s="39" t="s">
        <v>69</v>
      </c>
      <c r="B74" s="42">
        <v>44</v>
      </c>
      <c r="C74" s="41">
        <f>0.5*B80</f>
        <v>38</v>
      </c>
    </row>
    <row r="75" spans="1:3" ht="16.5" x14ac:dyDescent="0.35">
      <c r="A75" s="39" t="s">
        <v>70</v>
      </c>
      <c r="B75" s="42">
        <v>64</v>
      </c>
      <c r="C75" s="41">
        <f>0.85*B80</f>
        <v>64.599999999999994</v>
      </c>
    </row>
    <row r="76" spans="1:3" ht="16.5" x14ac:dyDescent="0.35">
      <c r="A76" s="39" t="s">
        <v>71</v>
      </c>
      <c r="B76" s="42">
        <v>0</v>
      </c>
      <c r="C76" s="41">
        <v>0</v>
      </c>
    </row>
    <row r="77" spans="1:3" ht="16.5" x14ac:dyDescent="0.35">
      <c r="A77" s="39" t="s">
        <v>72</v>
      </c>
      <c r="B77" s="42">
        <v>1</v>
      </c>
      <c r="C77" s="41">
        <f>2*B9</f>
        <v>2</v>
      </c>
    </row>
    <row r="78" spans="1:3" ht="16.5" x14ac:dyDescent="0.35">
      <c r="A78" s="39" t="s">
        <v>73</v>
      </c>
      <c r="B78" s="42">
        <v>6</v>
      </c>
      <c r="C78" s="41">
        <f>2*B9</f>
        <v>2</v>
      </c>
    </row>
    <row r="79" spans="1:3" ht="16.5" x14ac:dyDescent="0.35">
      <c r="A79" s="39" t="s">
        <v>74</v>
      </c>
      <c r="B79" s="42">
        <v>5</v>
      </c>
      <c r="C79" s="41">
        <f>2*B9</f>
        <v>2</v>
      </c>
    </row>
    <row r="80" spans="1:3" ht="16.5" x14ac:dyDescent="0.35">
      <c r="A80" s="39" t="s">
        <v>75</v>
      </c>
      <c r="B80" s="42">
        <v>76</v>
      </c>
      <c r="C80" s="41">
        <f>1.2*B80</f>
        <v>91.2</v>
      </c>
    </row>
    <row r="81" spans="1:3" ht="16.5" x14ac:dyDescent="0.35">
      <c r="A81" s="39" t="s">
        <v>76</v>
      </c>
      <c r="B81" s="42">
        <v>68</v>
      </c>
      <c r="C81" s="41">
        <f>1.2*B81</f>
        <v>81.599999999999994</v>
      </c>
    </row>
    <row r="82" spans="1:3" ht="16.5" x14ac:dyDescent="0.35">
      <c r="A82" s="39" t="s">
        <v>93</v>
      </c>
      <c r="B82" s="42">
        <v>0</v>
      </c>
      <c r="C82" s="41">
        <v>0</v>
      </c>
    </row>
    <row r="83" spans="1:3" ht="16.5" x14ac:dyDescent="0.35">
      <c r="A83" s="39" t="s">
        <v>94</v>
      </c>
      <c r="B83" s="42">
        <v>0</v>
      </c>
      <c r="C83" s="41">
        <v>0</v>
      </c>
    </row>
    <row r="84" spans="1:3" ht="17" thickBot="1" x14ac:dyDescent="0.4">
      <c r="A84" s="44" t="s">
        <v>95</v>
      </c>
      <c r="B84" s="45">
        <v>0</v>
      </c>
      <c r="C84" s="46">
        <v>0</v>
      </c>
    </row>
  </sheetData>
  <mergeCells count="28">
    <mergeCell ref="B22:C22"/>
    <mergeCell ref="A12:C12"/>
    <mergeCell ref="B17:C17"/>
    <mergeCell ref="B18:C18"/>
    <mergeCell ref="B20:C20"/>
    <mergeCell ref="B21:C21"/>
    <mergeCell ref="B35:C35"/>
    <mergeCell ref="B23:C23"/>
    <mergeCell ref="B24:C24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3:C43"/>
    <mergeCell ref="B44:C44"/>
    <mergeCell ref="B45:C45"/>
    <mergeCell ref="B49:C49"/>
    <mergeCell ref="B37:C37"/>
    <mergeCell ref="B38:C38"/>
    <mergeCell ref="B39:C39"/>
    <mergeCell ref="B40:C40"/>
    <mergeCell ref="B41:C41"/>
    <mergeCell ref="B42:C4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topLeftCell="A46" workbookViewId="0">
      <selection activeCell="B1" sqref="B1:C1048576"/>
    </sheetView>
  </sheetViews>
  <sheetFormatPr defaultColWidth="8.81640625" defaultRowHeight="14.5" x14ac:dyDescent="0.35"/>
  <cols>
    <col min="1" max="1" width="36.7265625" customWidth="1"/>
    <col min="2" max="3" width="11.453125" customWidth="1"/>
  </cols>
  <sheetData>
    <row r="1" spans="1:3" ht="15" thickBot="1" x14ac:dyDescent="0.4">
      <c r="A1" t="s">
        <v>5</v>
      </c>
    </row>
    <row r="2" spans="1:3" ht="15" thickBot="1" x14ac:dyDescent="0.4">
      <c r="A2" s="19" t="s">
        <v>78</v>
      </c>
      <c r="B2" s="20">
        <v>42825</v>
      </c>
      <c r="C2" s="21" t="s">
        <v>79</v>
      </c>
    </row>
    <row r="3" spans="1:3" ht="15" thickBot="1" x14ac:dyDescent="0.4">
      <c r="A3" s="22" t="s">
        <v>80</v>
      </c>
      <c r="B3" s="23"/>
      <c r="C3" s="24"/>
    </row>
    <row r="4" spans="1:3" x14ac:dyDescent="0.35">
      <c r="A4" s="25" t="s">
        <v>81</v>
      </c>
      <c r="B4" s="26">
        <v>499</v>
      </c>
      <c r="C4" s="27"/>
    </row>
    <row r="5" spans="1:3" x14ac:dyDescent="0.35">
      <c r="A5" s="28" t="s">
        <v>82</v>
      </c>
      <c r="B5" s="30">
        <v>338</v>
      </c>
      <c r="C5" s="27"/>
    </row>
    <row r="6" spans="1:3" x14ac:dyDescent="0.35">
      <c r="A6" s="28" t="s">
        <v>83</v>
      </c>
      <c r="B6" s="30">
        <v>161</v>
      </c>
      <c r="C6" s="27"/>
    </row>
    <row r="7" spans="1:3" x14ac:dyDescent="0.35">
      <c r="A7" s="28" t="s">
        <v>84</v>
      </c>
      <c r="B7" s="30">
        <v>10</v>
      </c>
      <c r="C7" s="27"/>
    </row>
    <row r="8" spans="1:3" x14ac:dyDescent="0.35">
      <c r="A8" s="28" t="s">
        <v>85</v>
      </c>
      <c r="B8" s="30">
        <v>6</v>
      </c>
      <c r="C8" s="27"/>
    </row>
    <row r="9" spans="1:3" x14ac:dyDescent="0.35">
      <c r="A9" s="28" t="s">
        <v>86</v>
      </c>
      <c r="B9" s="30">
        <v>1</v>
      </c>
      <c r="C9" s="27"/>
    </row>
    <row r="10" spans="1:3" x14ac:dyDescent="0.35">
      <c r="A10" s="28" t="s">
        <v>96</v>
      </c>
      <c r="B10" s="30">
        <v>27</v>
      </c>
      <c r="C10" s="27"/>
    </row>
    <row r="11" spans="1:3" ht="15" thickBot="1" x14ac:dyDescent="0.4">
      <c r="A11" s="31" t="s">
        <v>88</v>
      </c>
      <c r="B11" s="32">
        <v>9</v>
      </c>
      <c r="C11" s="27"/>
    </row>
    <row r="12" spans="1:3" x14ac:dyDescent="0.35">
      <c r="A12" s="76" t="s">
        <v>89</v>
      </c>
      <c r="B12" s="77"/>
      <c r="C12" s="78"/>
    </row>
    <row r="13" spans="1:3" ht="15" thickBot="1" x14ac:dyDescent="0.4">
      <c r="A13" s="33" t="s">
        <v>8</v>
      </c>
      <c r="B13" s="34" t="s">
        <v>90</v>
      </c>
      <c r="C13" s="35" t="s">
        <v>91</v>
      </c>
    </row>
    <row r="14" spans="1:3" x14ac:dyDescent="0.35">
      <c r="A14" s="36" t="s">
        <v>9</v>
      </c>
      <c r="B14" s="37">
        <v>311</v>
      </c>
      <c r="C14" s="38">
        <f>0.9*B4</f>
        <v>449.1</v>
      </c>
    </row>
    <row r="15" spans="1:3" x14ac:dyDescent="0.35">
      <c r="A15" s="39" t="s">
        <v>10</v>
      </c>
      <c r="B15" s="40">
        <v>2</v>
      </c>
      <c r="C15" s="41">
        <v>55</v>
      </c>
    </row>
    <row r="16" spans="1:3" ht="16.5" x14ac:dyDescent="0.35">
      <c r="A16" s="39" t="s">
        <v>11</v>
      </c>
      <c r="B16" s="42">
        <v>1</v>
      </c>
      <c r="C16" s="41">
        <v>0</v>
      </c>
    </row>
    <row r="17" spans="1:3" ht="16.5" x14ac:dyDescent="0.35">
      <c r="A17" s="39" t="s">
        <v>12</v>
      </c>
      <c r="B17" s="74" t="s">
        <v>92</v>
      </c>
      <c r="C17" s="75"/>
    </row>
    <row r="18" spans="1:3" ht="16.5" x14ac:dyDescent="0.35">
      <c r="A18" s="39" t="s">
        <v>13</v>
      </c>
      <c r="B18" s="74" t="s">
        <v>92</v>
      </c>
      <c r="C18" s="75"/>
    </row>
    <row r="19" spans="1:3" ht="16.5" x14ac:dyDescent="0.35">
      <c r="A19" s="39" t="s">
        <v>14</v>
      </c>
      <c r="B19" s="42">
        <v>60</v>
      </c>
      <c r="C19" s="41">
        <v>0</v>
      </c>
    </row>
    <row r="20" spans="1:3" ht="16.5" x14ac:dyDescent="0.35">
      <c r="A20" s="39" t="s">
        <v>15</v>
      </c>
      <c r="B20" s="74" t="s">
        <v>92</v>
      </c>
      <c r="C20" s="75"/>
    </row>
    <row r="21" spans="1:3" ht="16.5" x14ac:dyDescent="0.35">
      <c r="A21" s="39" t="s">
        <v>16</v>
      </c>
      <c r="B21" s="74" t="s">
        <v>92</v>
      </c>
      <c r="C21" s="75"/>
    </row>
    <row r="22" spans="1:3" ht="16.5" x14ac:dyDescent="0.35">
      <c r="A22" s="39" t="s">
        <v>17</v>
      </c>
      <c r="B22" s="74" t="s">
        <v>92</v>
      </c>
      <c r="C22" s="75"/>
    </row>
    <row r="23" spans="1:3" ht="16.5" x14ac:dyDescent="0.35">
      <c r="A23" s="39" t="s">
        <v>18</v>
      </c>
      <c r="B23" s="74" t="s">
        <v>92</v>
      </c>
      <c r="C23" s="75"/>
    </row>
    <row r="24" spans="1:3" ht="16.5" x14ac:dyDescent="0.35">
      <c r="A24" s="39" t="s">
        <v>19</v>
      </c>
      <c r="B24" s="74" t="s">
        <v>92</v>
      </c>
      <c r="C24" s="75"/>
    </row>
    <row r="25" spans="1:3" ht="16.5" x14ac:dyDescent="0.35">
      <c r="A25" s="39" t="s">
        <v>20</v>
      </c>
      <c r="B25" s="42">
        <v>3</v>
      </c>
      <c r="C25" s="41">
        <f>1.25*B25</f>
        <v>3.75</v>
      </c>
    </row>
    <row r="26" spans="1:3" ht="16.5" x14ac:dyDescent="0.35">
      <c r="A26" s="39" t="s">
        <v>21</v>
      </c>
      <c r="B26" s="74" t="s">
        <v>92</v>
      </c>
      <c r="C26" s="75"/>
    </row>
    <row r="27" spans="1:3" ht="16.5" x14ac:dyDescent="0.35">
      <c r="A27" s="39" t="s">
        <v>22</v>
      </c>
      <c r="B27" s="74" t="s">
        <v>92</v>
      </c>
      <c r="C27" s="75"/>
    </row>
    <row r="28" spans="1:3" ht="16.5" x14ac:dyDescent="0.35">
      <c r="A28" s="39" t="s">
        <v>23</v>
      </c>
      <c r="B28" s="74" t="s">
        <v>92</v>
      </c>
      <c r="C28" s="75"/>
    </row>
    <row r="29" spans="1:3" ht="16.5" x14ac:dyDescent="0.35">
      <c r="A29" s="39" t="s">
        <v>24</v>
      </c>
      <c r="B29" s="74" t="s">
        <v>92</v>
      </c>
      <c r="C29" s="75"/>
    </row>
    <row r="30" spans="1:3" ht="16.5" x14ac:dyDescent="0.35">
      <c r="A30" s="39" t="s">
        <v>25</v>
      </c>
      <c r="B30" s="74" t="s">
        <v>92</v>
      </c>
      <c r="C30" s="75"/>
    </row>
    <row r="31" spans="1:3" ht="16.5" x14ac:dyDescent="0.35">
      <c r="A31" s="39" t="s">
        <v>26</v>
      </c>
      <c r="B31" s="74" t="s">
        <v>92</v>
      </c>
      <c r="C31" s="75"/>
    </row>
    <row r="32" spans="1:3" ht="16.5" x14ac:dyDescent="0.35">
      <c r="A32" s="39" t="s">
        <v>27</v>
      </c>
      <c r="B32" s="74" t="s">
        <v>92</v>
      </c>
      <c r="C32" s="75"/>
    </row>
    <row r="33" spans="1:3" ht="16.5" x14ac:dyDescent="0.35">
      <c r="A33" s="39" t="s">
        <v>28</v>
      </c>
      <c r="B33" s="74" t="s">
        <v>92</v>
      </c>
      <c r="C33" s="75"/>
    </row>
    <row r="34" spans="1:3" ht="16.5" x14ac:dyDescent="0.35">
      <c r="A34" s="39" t="s">
        <v>29</v>
      </c>
      <c r="B34" s="74" t="s">
        <v>92</v>
      </c>
      <c r="C34" s="75"/>
    </row>
    <row r="35" spans="1:3" ht="16.5" x14ac:dyDescent="0.35">
      <c r="A35" s="39" t="s">
        <v>30</v>
      </c>
      <c r="B35" s="74" t="s">
        <v>92</v>
      </c>
      <c r="C35" s="75"/>
    </row>
    <row r="36" spans="1:3" ht="16.5" x14ac:dyDescent="0.35">
      <c r="A36" s="39" t="s">
        <v>31</v>
      </c>
      <c r="B36" s="42">
        <v>1</v>
      </c>
      <c r="C36" s="41">
        <f>0.65*[4]Goals!B27</f>
        <v>60.45</v>
      </c>
    </row>
    <row r="37" spans="1:3" ht="16.5" x14ac:dyDescent="0.35">
      <c r="A37" s="39" t="s">
        <v>32</v>
      </c>
      <c r="B37" s="74" t="s">
        <v>92</v>
      </c>
      <c r="C37" s="75"/>
    </row>
    <row r="38" spans="1:3" ht="16.5" x14ac:dyDescent="0.35">
      <c r="A38" s="39" t="s">
        <v>33</v>
      </c>
      <c r="B38" s="74" t="s">
        <v>92</v>
      </c>
      <c r="C38" s="75"/>
    </row>
    <row r="39" spans="1:3" ht="16.5" x14ac:dyDescent="0.35">
      <c r="A39" s="39" t="s">
        <v>34</v>
      </c>
      <c r="B39" s="74" t="s">
        <v>92</v>
      </c>
      <c r="C39" s="75"/>
    </row>
    <row r="40" spans="1:3" ht="16.5" x14ac:dyDescent="0.35">
      <c r="A40" s="39" t="s">
        <v>35</v>
      </c>
      <c r="B40" s="74" t="s">
        <v>92</v>
      </c>
      <c r="C40" s="75"/>
    </row>
    <row r="41" spans="1:3" ht="16.5" x14ac:dyDescent="0.35">
      <c r="A41" s="39" t="s">
        <v>36</v>
      </c>
      <c r="B41" s="74" t="s">
        <v>92</v>
      </c>
      <c r="C41" s="75"/>
    </row>
    <row r="42" spans="1:3" ht="16.5" x14ac:dyDescent="0.35">
      <c r="A42" s="39" t="s">
        <v>37</v>
      </c>
      <c r="B42" s="74" t="s">
        <v>92</v>
      </c>
      <c r="C42" s="75"/>
    </row>
    <row r="43" spans="1:3" ht="16.5" x14ac:dyDescent="0.35">
      <c r="A43" s="39" t="s">
        <v>38</v>
      </c>
      <c r="B43" s="74" t="s">
        <v>92</v>
      </c>
      <c r="C43" s="75"/>
    </row>
    <row r="44" spans="1:3" ht="16.5" x14ac:dyDescent="0.35">
      <c r="A44" s="39" t="s">
        <v>39</v>
      </c>
      <c r="B44" s="74" t="s">
        <v>92</v>
      </c>
      <c r="C44" s="75"/>
    </row>
    <row r="45" spans="1:3" ht="16.5" x14ac:dyDescent="0.35">
      <c r="A45" s="39" t="s">
        <v>40</v>
      </c>
      <c r="B45" s="74" t="s">
        <v>92</v>
      </c>
      <c r="C45" s="75"/>
    </row>
    <row r="46" spans="1:3" ht="16.5" x14ac:dyDescent="0.35">
      <c r="A46" s="39" t="s">
        <v>41</v>
      </c>
      <c r="B46" s="42">
        <v>16</v>
      </c>
      <c r="C46" s="41">
        <f>0.85*(AVERAGE([4]Goals!B6,[4]Goals!B13))</f>
        <v>7.6499999999999995</v>
      </c>
    </row>
    <row r="47" spans="1:3" ht="16.5" x14ac:dyDescent="0.35">
      <c r="A47" s="39" t="s">
        <v>42</v>
      </c>
      <c r="B47" s="42">
        <v>6</v>
      </c>
      <c r="C47" s="41">
        <f>0.75*B46</f>
        <v>12</v>
      </c>
    </row>
    <row r="48" spans="1:3" ht="16.5" x14ac:dyDescent="0.35">
      <c r="A48" s="39" t="s">
        <v>43</v>
      </c>
      <c r="B48" s="42">
        <v>46</v>
      </c>
      <c r="C48" s="41">
        <f>+B80</f>
        <v>51</v>
      </c>
    </row>
    <row r="49" spans="1:3" ht="16.5" x14ac:dyDescent="0.35">
      <c r="A49" s="39" t="s">
        <v>44</v>
      </c>
      <c r="B49" s="74" t="s">
        <v>92</v>
      </c>
      <c r="C49" s="75"/>
    </row>
    <row r="50" spans="1:3" ht="16.5" x14ac:dyDescent="0.35">
      <c r="A50" s="39" t="s">
        <v>45</v>
      </c>
      <c r="B50" s="42">
        <v>3</v>
      </c>
      <c r="C50" s="43">
        <f>(0.2*[4]Goals!B27)+(0.2*[4]Goals!B26)</f>
        <v>24.6</v>
      </c>
    </row>
    <row r="51" spans="1:3" ht="16.5" x14ac:dyDescent="0.35">
      <c r="A51" s="39" t="s">
        <v>46</v>
      </c>
      <c r="B51" s="42">
        <v>0</v>
      </c>
      <c r="C51" s="41">
        <v>0</v>
      </c>
    </row>
    <row r="52" spans="1:3" ht="16.5" x14ac:dyDescent="0.35">
      <c r="A52" s="39" t="s">
        <v>47</v>
      </c>
      <c r="B52" s="42">
        <v>0</v>
      </c>
      <c r="C52" s="41">
        <v>0</v>
      </c>
    </row>
    <row r="53" spans="1:3" ht="16.5" x14ac:dyDescent="0.35">
      <c r="A53" s="39" t="s">
        <v>48</v>
      </c>
      <c r="B53" s="42">
        <v>0</v>
      </c>
      <c r="C53" s="41">
        <v>0</v>
      </c>
    </row>
    <row r="54" spans="1:3" ht="16.5" x14ac:dyDescent="0.35">
      <c r="A54" s="39" t="s">
        <v>49</v>
      </c>
      <c r="B54" s="42">
        <v>0</v>
      </c>
      <c r="C54" s="41">
        <v>0</v>
      </c>
    </row>
    <row r="55" spans="1:3" ht="16.5" x14ac:dyDescent="0.35">
      <c r="A55" s="39" t="s">
        <v>50</v>
      </c>
      <c r="B55" s="42">
        <v>0</v>
      </c>
      <c r="C55" s="41">
        <v>0</v>
      </c>
    </row>
    <row r="56" spans="1:3" ht="16.5" x14ac:dyDescent="0.35">
      <c r="A56" s="39" t="s">
        <v>51</v>
      </c>
      <c r="B56" s="42">
        <v>11</v>
      </c>
      <c r="C56" s="41">
        <f>0.65*B56</f>
        <v>7.15</v>
      </c>
    </row>
    <row r="57" spans="1:3" ht="16.5" x14ac:dyDescent="0.35">
      <c r="A57" s="39" t="s">
        <v>52</v>
      </c>
      <c r="B57" s="42">
        <v>0</v>
      </c>
      <c r="C57" s="41">
        <v>0</v>
      </c>
    </row>
    <row r="58" spans="1:3" ht="16.5" x14ac:dyDescent="0.35">
      <c r="A58" s="39" t="s">
        <v>53</v>
      </c>
      <c r="B58" s="42">
        <v>7</v>
      </c>
      <c r="C58" s="41">
        <f>+B8</f>
        <v>6</v>
      </c>
    </row>
    <row r="59" spans="1:3" ht="16.5" x14ac:dyDescent="0.35">
      <c r="A59" s="39" t="s">
        <v>54</v>
      </c>
      <c r="B59" s="42">
        <v>2</v>
      </c>
      <c r="C59" s="41">
        <f>+B9</f>
        <v>1</v>
      </c>
    </row>
    <row r="60" spans="1:3" ht="16.5" x14ac:dyDescent="0.35">
      <c r="A60" s="39" t="s">
        <v>55</v>
      </c>
      <c r="B60" s="42">
        <v>6</v>
      </c>
      <c r="C60" s="41">
        <f>0.65*B56</f>
        <v>7.15</v>
      </c>
    </row>
    <row r="61" spans="1:3" ht="16.5" x14ac:dyDescent="0.35">
      <c r="A61" s="39" t="s">
        <v>56</v>
      </c>
      <c r="B61" s="42">
        <v>0</v>
      </c>
      <c r="C61" s="41">
        <v>0</v>
      </c>
    </row>
    <row r="62" spans="1:3" ht="16.5" x14ac:dyDescent="0.35">
      <c r="A62" s="39" t="s">
        <v>57</v>
      </c>
      <c r="B62" s="42">
        <v>2</v>
      </c>
      <c r="C62" s="41">
        <f>+B9</f>
        <v>1</v>
      </c>
    </row>
    <row r="63" spans="1:3" ht="16.5" x14ac:dyDescent="0.35">
      <c r="A63" s="39" t="s">
        <v>58</v>
      </c>
      <c r="B63" s="42">
        <v>3</v>
      </c>
      <c r="C63" s="41">
        <f>4*B9</f>
        <v>4</v>
      </c>
    </row>
    <row r="64" spans="1:3" ht="16.5" x14ac:dyDescent="0.35">
      <c r="A64" s="39" t="s">
        <v>59</v>
      </c>
      <c r="B64" s="42">
        <v>13</v>
      </c>
      <c r="C64" s="41">
        <f>2*B7</f>
        <v>20</v>
      </c>
    </row>
    <row r="65" spans="1:3" ht="16.5" x14ac:dyDescent="0.35">
      <c r="A65" s="39" t="s">
        <v>60</v>
      </c>
      <c r="B65" s="42">
        <v>0</v>
      </c>
      <c r="C65" s="41">
        <v>0</v>
      </c>
    </row>
    <row r="66" spans="1:3" ht="16.5" x14ac:dyDescent="0.35">
      <c r="A66" s="39" t="s">
        <v>61</v>
      </c>
      <c r="B66" s="42">
        <v>10</v>
      </c>
      <c r="C66" s="41">
        <f>2*B8</f>
        <v>12</v>
      </c>
    </row>
    <row r="67" spans="1:3" ht="16.5" x14ac:dyDescent="0.35">
      <c r="A67" s="39" t="s">
        <v>62</v>
      </c>
      <c r="B67" s="42">
        <v>2</v>
      </c>
      <c r="C67" s="41">
        <f>2*B9</f>
        <v>2</v>
      </c>
    </row>
    <row r="68" spans="1:3" ht="16.5" x14ac:dyDescent="0.35">
      <c r="A68" s="39" t="s">
        <v>63</v>
      </c>
      <c r="B68" s="42">
        <v>1</v>
      </c>
      <c r="C68" s="41">
        <f>2*B9</f>
        <v>2</v>
      </c>
    </row>
    <row r="69" spans="1:3" ht="16.5" x14ac:dyDescent="0.35">
      <c r="A69" s="39" t="s">
        <v>64</v>
      </c>
      <c r="B69" s="42">
        <v>30</v>
      </c>
      <c r="C69" s="41">
        <f>0.6*B80</f>
        <v>30.599999999999998</v>
      </c>
    </row>
    <row r="70" spans="1:3" ht="16.5" x14ac:dyDescent="0.35">
      <c r="A70" s="39" t="s">
        <v>65</v>
      </c>
      <c r="B70" s="42">
        <v>25</v>
      </c>
      <c r="C70" s="41">
        <f>0.6*B81</f>
        <v>25.8</v>
      </c>
    </row>
    <row r="71" spans="1:3" ht="16.5" x14ac:dyDescent="0.35">
      <c r="A71" s="39" t="s">
        <v>66</v>
      </c>
      <c r="B71" s="42">
        <v>17</v>
      </c>
      <c r="C71" s="41">
        <f>+B7</f>
        <v>10</v>
      </c>
    </row>
    <row r="72" spans="1:3" ht="16.5" x14ac:dyDescent="0.35">
      <c r="A72" s="39" t="s">
        <v>67</v>
      </c>
      <c r="B72" s="42">
        <v>9</v>
      </c>
      <c r="C72" s="41">
        <f>+B8</f>
        <v>6</v>
      </c>
    </row>
    <row r="73" spans="1:3" ht="16.5" x14ac:dyDescent="0.35">
      <c r="A73" s="39" t="s">
        <v>68</v>
      </c>
      <c r="B73" s="42">
        <v>9</v>
      </c>
      <c r="C73" s="41">
        <f>0.65*B71</f>
        <v>11.05</v>
      </c>
    </row>
    <row r="74" spans="1:3" ht="16.5" x14ac:dyDescent="0.35">
      <c r="A74" s="39" t="s">
        <v>69</v>
      </c>
      <c r="B74" s="42">
        <v>34</v>
      </c>
      <c r="C74" s="41">
        <f>0.5*B80</f>
        <v>25.5</v>
      </c>
    </row>
    <row r="75" spans="1:3" ht="16.5" x14ac:dyDescent="0.35">
      <c r="A75" s="39" t="s">
        <v>70</v>
      </c>
      <c r="B75" s="42">
        <v>42</v>
      </c>
      <c r="C75" s="41">
        <f>0.85*B80</f>
        <v>43.35</v>
      </c>
    </row>
    <row r="76" spans="1:3" ht="16.5" x14ac:dyDescent="0.35">
      <c r="A76" s="39" t="s">
        <v>71</v>
      </c>
      <c r="B76" s="42">
        <v>0</v>
      </c>
      <c r="C76" s="41">
        <v>0</v>
      </c>
    </row>
    <row r="77" spans="1:3" ht="16.5" x14ac:dyDescent="0.35">
      <c r="A77" s="39" t="s">
        <v>72</v>
      </c>
      <c r="B77" s="42">
        <v>3</v>
      </c>
      <c r="C77" s="41">
        <f>2*B9</f>
        <v>2</v>
      </c>
    </row>
    <row r="78" spans="1:3" ht="16.5" x14ac:dyDescent="0.35">
      <c r="A78" s="39" t="s">
        <v>73</v>
      </c>
      <c r="B78" s="42">
        <v>4</v>
      </c>
      <c r="C78" s="41">
        <f>2*B9</f>
        <v>2</v>
      </c>
    </row>
    <row r="79" spans="1:3" ht="16.5" x14ac:dyDescent="0.35">
      <c r="A79" s="39" t="s">
        <v>74</v>
      </c>
      <c r="B79" s="42">
        <v>3</v>
      </c>
      <c r="C79" s="41">
        <f>2*B9</f>
        <v>2</v>
      </c>
    </row>
    <row r="80" spans="1:3" ht="16.5" x14ac:dyDescent="0.35">
      <c r="A80" s="39" t="s">
        <v>75</v>
      </c>
      <c r="B80" s="42">
        <v>51</v>
      </c>
      <c r="C80" s="41">
        <f>1.2*B80</f>
        <v>61.199999999999996</v>
      </c>
    </row>
    <row r="81" spans="1:3" ht="16.5" x14ac:dyDescent="0.35">
      <c r="A81" s="39" t="s">
        <v>76</v>
      </c>
      <c r="B81" s="42">
        <v>43</v>
      </c>
      <c r="C81" s="41">
        <f>1.2*B81</f>
        <v>51.6</v>
      </c>
    </row>
    <row r="82" spans="1:3" ht="16.5" x14ac:dyDescent="0.35">
      <c r="A82" s="39" t="s">
        <v>93</v>
      </c>
      <c r="B82" s="42">
        <v>0</v>
      </c>
      <c r="C82" s="41">
        <v>0</v>
      </c>
    </row>
    <row r="83" spans="1:3" ht="16.5" x14ac:dyDescent="0.35">
      <c r="A83" s="39" t="s">
        <v>94</v>
      </c>
      <c r="B83" s="42">
        <v>0</v>
      </c>
      <c r="C83" s="41">
        <v>0</v>
      </c>
    </row>
    <row r="84" spans="1:3" ht="17" thickBot="1" x14ac:dyDescent="0.4">
      <c r="A84" s="44" t="s">
        <v>95</v>
      </c>
      <c r="B84" s="45">
        <v>0</v>
      </c>
      <c r="C84" s="46">
        <v>0</v>
      </c>
    </row>
  </sheetData>
  <mergeCells count="28">
    <mergeCell ref="B22:C22"/>
    <mergeCell ref="A12:C12"/>
    <mergeCell ref="B17:C17"/>
    <mergeCell ref="B18:C18"/>
    <mergeCell ref="B20:C20"/>
    <mergeCell ref="B21:C21"/>
    <mergeCell ref="B35:C35"/>
    <mergeCell ref="B23:C23"/>
    <mergeCell ref="B24:C24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3:C43"/>
    <mergeCell ref="B44:C44"/>
    <mergeCell ref="B45:C45"/>
    <mergeCell ref="B49:C49"/>
    <mergeCell ref="B37:C37"/>
    <mergeCell ref="B38:C38"/>
    <mergeCell ref="B39:C39"/>
    <mergeCell ref="B40:C40"/>
    <mergeCell ref="B41:C41"/>
    <mergeCell ref="B42:C4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workbookViewId="0">
      <selection activeCell="B1" sqref="B1:C1048576"/>
    </sheetView>
  </sheetViews>
  <sheetFormatPr defaultColWidth="8.81640625" defaultRowHeight="14.5" x14ac:dyDescent="0.35"/>
  <cols>
    <col min="1" max="1" width="36.7265625" customWidth="1"/>
    <col min="2" max="3" width="11.453125" customWidth="1"/>
  </cols>
  <sheetData>
    <row r="1" spans="1:3" ht="15" thickBot="1" x14ac:dyDescent="0.4">
      <c r="A1" t="s">
        <v>6</v>
      </c>
    </row>
    <row r="2" spans="1:3" ht="15" thickBot="1" x14ac:dyDescent="0.4">
      <c r="A2" s="19" t="s">
        <v>78</v>
      </c>
      <c r="B2" s="20">
        <v>42825</v>
      </c>
      <c r="C2" s="21" t="s">
        <v>79</v>
      </c>
    </row>
    <row r="3" spans="1:3" ht="15" thickBot="1" x14ac:dyDescent="0.4">
      <c r="A3" s="22" t="s">
        <v>80</v>
      </c>
      <c r="B3" s="23"/>
      <c r="C3" s="24"/>
    </row>
    <row r="4" spans="1:3" x14ac:dyDescent="0.35">
      <c r="A4" s="25" t="s">
        <v>81</v>
      </c>
      <c r="B4" s="26">
        <v>963</v>
      </c>
      <c r="C4" s="27"/>
    </row>
    <row r="5" spans="1:3" x14ac:dyDescent="0.35">
      <c r="A5" s="28" t="s">
        <v>82</v>
      </c>
      <c r="B5" s="30">
        <v>567</v>
      </c>
      <c r="C5" s="27"/>
    </row>
    <row r="6" spans="1:3" x14ac:dyDescent="0.35">
      <c r="A6" s="28" t="s">
        <v>83</v>
      </c>
      <c r="B6" s="30">
        <v>306</v>
      </c>
      <c r="C6" s="27"/>
    </row>
    <row r="7" spans="1:3" x14ac:dyDescent="0.35">
      <c r="A7" s="28" t="s">
        <v>84</v>
      </c>
      <c r="B7" s="30">
        <v>13</v>
      </c>
      <c r="C7" s="27"/>
    </row>
    <row r="8" spans="1:3" x14ac:dyDescent="0.35">
      <c r="A8" s="28" t="s">
        <v>85</v>
      </c>
      <c r="B8" s="30">
        <v>6</v>
      </c>
      <c r="C8" s="27"/>
    </row>
    <row r="9" spans="1:3" x14ac:dyDescent="0.35">
      <c r="A9" s="28" t="s">
        <v>86</v>
      </c>
      <c r="B9" s="30">
        <v>1</v>
      </c>
      <c r="C9" s="27"/>
    </row>
    <row r="10" spans="1:3" x14ac:dyDescent="0.35">
      <c r="A10" s="28" t="s">
        <v>96</v>
      </c>
      <c r="B10" s="30">
        <v>33</v>
      </c>
      <c r="C10" s="27"/>
    </row>
    <row r="11" spans="1:3" ht="15" thickBot="1" x14ac:dyDescent="0.4">
      <c r="A11" s="31" t="s">
        <v>88</v>
      </c>
      <c r="B11" s="32">
        <v>8</v>
      </c>
      <c r="C11" s="27"/>
    </row>
    <row r="12" spans="1:3" x14ac:dyDescent="0.35">
      <c r="A12" s="76" t="s">
        <v>89</v>
      </c>
      <c r="B12" s="77"/>
      <c r="C12" s="78"/>
    </row>
    <row r="13" spans="1:3" ht="15" thickBot="1" x14ac:dyDescent="0.4">
      <c r="A13" s="33" t="s">
        <v>8</v>
      </c>
      <c r="B13" s="34" t="s">
        <v>90</v>
      </c>
      <c r="C13" s="35" t="s">
        <v>91</v>
      </c>
    </row>
    <row r="14" spans="1:3" x14ac:dyDescent="0.35">
      <c r="A14" s="36" t="s">
        <v>9</v>
      </c>
      <c r="B14" s="37">
        <v>671</v>
      </c>
      <c r="C14" s="38">
        <f>0.9*B4</f>
        <v>866.7</v>
      </c>
    </row>
    <row r="15" spans="1:3" x14ac:dyDescent="0.35">
      <c r="A15" s="39" t="s">
        <v>10</v>
      </c>
      <c r="B15" s="40">
        <v>49</v>
      </c>
      <c r="C15" s="41">
        <v>55</v>
      </c>
    </row>
    <row r="16" spans="1:3" ht="16.5" x14ac:dyDescent="0.35">
      <c r="A16" s="39" t="s">
        <v>11</v>
      </c>
      <c r="B16" s="42">
        <v>2</v>
      </c>
      <c r="C16" s="41">
        <v>0</v>
      </c>
    </row>
    <row r="17" spans="1:3" ht="16.5" x14ac:dyDescent="0.35">
      <c r="A17" s="39" t="s">
        <v>12</v>
      </c>
      <c r="B17" s="74" t="s">
        <v>92</v>
      </c>
      <c r="C17" s="75"/>
    </row>
    <row r="18" spans="1:3" ht="16.5" x14ac:dyDescent="0.35">
      <c r="A18" s="39" t="s">
        <v>13</v>
      </c>
      <c r="B18" s="74" t="s">
        <v>92</v>
      </c>
      <c r="C18" s="75"/>
    </row>
    <row r="19" spans="1:3" ht="16.5" x14ac:dyDescent="0.35">
      <c r="A19" s="39" t="s">
        <v>14</v>
      </c>
      <c r="B19" s="42">
        <v>36</v>
      </c>
      <c r="C19" s="41">
        <v>0</v>
      </c>
    </row>
    <row r="20" spans="1:3" ht="16.5" x14ac:dyDescent="0.35">
      <c r="A20" s="39" t="s">
        <v>15</v>
      </c>
      <c r="B20" s="74" t="s">
        <v>92</v>
      </c>
      <c r="C20" s="75"/>
    </row>
    <row r="21" spans="1:3" ht="16.5" x14ac:dyDescent="0.35">
      <c r="A21" s="39" t="s">
        <v>16</v>
      </c>
      <c r="B21" s="74" t="s">
        <v>92</v>
      </c>
      <c r="C21" s="75"/>
    </row>
    <row r="22" spans="1:3" ht="16.5" x14ac:dyDescent="0.35">
      <c r="A22" s="39" t="s">
        <v>17</v>
      </c>
      <c r="B22" s="74" t="s">
        <v>92</v>
      </c>
      <c r="C22" s="75"/>
    </row>
    <row r="23" spans="1:3" ht="16.5" x14ac:dyDescent="0.35">
      <c r="A23" s="39" t="s">
        <v>18</v>
      </c>
      <c r="B23" s="74" t="s">
        <v>92</v>
      </c>
      <c r="C23" s="75"/>
    </row>
    <row r="24" spans="1:3" ht="16.5" x14ac:dyDescent="0.35">
      <c r="A24" s="39" t="s">
        <v>19</v>
      </c>
      <c r="B24" s="74" t="s">
        <v>92</v>
      </c>
      <c r="C24" s="75"/>
    </row>
    <row r="25" spans="1:3" ht="16.5" x14ac:dyDescent="0.35">
      <c r="A25" s="39" t="s">
        <v>20</v>
      </c>
      <c r="B25" s="42">
        <v>11</v>
      </c>
      <c r="C25" s="41">
        <f>1.25*B25</f>
        <v>13.75</v>
      </c>
    </row>
    <row r="26" spans="1:3" ht="16.5" x14ac:dyDescent="0.35">
      <c r="A26" s="39" t="s">
        <v>21</v>
      </c>
      <c r="B26" s="74" t="s">
        <v>92</v>
      </c>
      <c r="C26" s="75"/>
    </row>
    <row r="27" spans="1:3" ht="16.5" x14ac:dyDescent="0.35">
      <c r="A27" s="39" t="s">
        <v>22</v>
      </c>
      <c r="B27" s="74" t="s">
        <v>92</v>
      </c>
      <c r="C27" s="75"/>
    </row>
    <row r="28" spans="1:3" ht="16.5" x14ac:dyDescent="0.35">
      <c r="A28" s="39" t="s">
        <v>23</v>
      </c>
      <c r="B28" s="74" t="s">
        <v>92</v>
      </c>
      <c r="C28" s="75"/>
    </row>
    <row r="29" spans="1:3" ht="16.5" x14ac:dyDescent="0.35">
      <c r="A29" s="39" t="s">
        <v>24</v>
      </c>
      <c r="B29" s="74" t="s">
        <v>92</v>
      </c>
      <c r="C29" s="75"/>
    </row>
    <row r="30" spans="1:3" ht="16.5" x14ac:dyDescent="0.35">
      <c r="A30" s="39" t="s">
        <v>25</v>
      </c>
      <c r="B30" s="74" t="s">
        <v>92</v>
      </c>
      <c r="C30" s="75"/>
    </row>
    <row r="31" spans="1:3" ht="16.5" x14ac:dyDescent="0.35">
      <c r="A31" s="39" t="s">
        <v>26</v>
      </c>
      <c r="B31" s="74" t="s">
        <v>92</v>
      </c>
      <c r="C31" s="75"/>
    </row>
    <row r="32" spans="1:3" ht="16.5" x14ac:dyDescent="0.35">
      <c r="A32" s="39" t="s">
        <v>27</v>
      </c>
      <c r="B32" s="74" t="s">
        <v>92</v>
      </c>
      <c r="C32" s="75"/>
    </row>
    <row r="33" spans="1:3" ht="16.5" x14ac:dyDescent="0.35">
      <c r="A33" s="39" t="s">
        <v>28</v>
      </c>
      <c r="B33" s="74" t="s">
        <v>92</v>
      </c>
      <c r="C33" s="75"/>
    </row>
    <row r="34" spans="1:3" ht="16.5" x14ac:dyDescent="0.35">
      <c r="A34" s="39" t="s">
        <v>29</v>
      </c>
      <c r="B34" s="74" t="s">
        <v>92</v>
      </c>
      <c r="C34" s="75"/>
    </row>
    <row r="35" spans="1:3" ht="16.5" x14ac:dyDescent="0.35">
      <c r="A35" s="39" t="s">
        <v>30</v>
      </c>
      <c r="B35" s="74" t="s">
        <v>92</v>
      </c>
      <c r="C35" s="75"/>
    </row>
    <row r="36" spans="1:3" ht="16.5" x14ac:dyDescent="0.35">
      <c r="A36" s="39" t="s">
        <v>31</v>
      </c>
      <c r="B36" s="42">
        <v>21</v>
      </c>
      <c r="C36" s="41">
        <f>0.65*[5]Goals!B27</f>
        <v>110.5</v>
      </c>
    </row>
    <row r="37" spans="1:3" ht="16.5" x14ac:dyDescent="0.35">
      <c r="A37" s="39" t="s">
        <v>32</v>
      </c>
      <c r="B37" s="74" t="s">
        <v>92</v>
      </c>
      <c r="C37" s="75"/>
    </row>
    <row r="38" spans="1:3" ht="16.5" x14ac:dyDescent="0.35">
      <c r="A38" s="39" t="s">
        <v>33</v>
      </c>
      <c r="B38" s="74" t="s">
        <v>92</v>
      </c>
      <c r="C38" s="75"/>
    </row>
    <row r="39" spans="1:3" ht="16.5" x14ac:dyDescent="0.35">
      <c r="A39" s="39" t="s">
        <v>34</v>
      </c>
      <c r="B39" s="74" t="s">
        <v>92</v>
      </c>
      <c r="C39" s="75"/>
    </row>
    <row r="40" spans="1:3" ht="16.5" x14ac:dyDescent="0.35">
      <c r="A40" s="39" t="s">
        <v>35</v>
      </c>
      <c r="B40" s="74" t="s">
        <v>92</v>
      </c>
      <c r="C40" s="75"/>
    </row>
    <row r="41" spans="1:3" ht="16.5" x14ac:dyDescent="0.35">
      <c r="A41" s="39" t="s">
        <v>36</v>
      </c>
      <c r="B41" s="74" t="s">
        <v>92</v>
      </c>
      <c r="C41" s="75"/>
    </row>
    <row r="42" spans="1:3" ht="16.5" x14ac:dyDescent="0.35">
      <c r="A42" s="39" t="s">
        <v>37</v>
      </c>
      <c r="B42" s="74" t="s">
        <v>92</v>
      </c>
      <c r="C42" s="75"/>
    </row>
    <row r="43" spans="1:3" ht="16.5" x14ac:dyDescent="0.35">
      <c r="A43" s="39" t="s">
        <v>38</v>
      </c>
      <c r="B43" s="74" t="s">
        <v>92</v>
      </c>
      <c r="C43" s="75"/>
    </row>
    <row r="44" spans="1:3" ht="16.5" x14ac:dyDescent="0.35">
      <c r="A44" s="39" t="s">
        <v>39</v>
      </c>
      <c r="B44" s="74" t="s">
        <v>92</v>
      </c>
      <c r="C44" s="75"/>
    </row>
    <row r="45" spans="1:3" ht="16.5" x14ac:dyDescent="0.35">
      <c r="A45" s="39" t="s">
        <v>40</v>
      </c>
      <c r="B45" s="74" t="s">
        <v>92</v>
      </c>
      <c r="C45" s="75"/>
    </row>
    <row r="46" spans="1:3" ht="16.5" x14ac:dyDescent="0.35">
      <c r="A46" s="39" t="s">
        <v>41</v>
      </c>
      <c r="B46" s="42">
        <v>17</v>
      </c>
      <c r="C46" s="41">
        <f>0.85*(AVERAGE([5]Goals!B6,[5]Goals!B13))</f>
        <v>29.324999999999999</v>
      </c>
    </row>
    <row r="47" spans="1:3" ht="16.5" x14ac:dyDescent="0.35">
      <c r="A47" s="39" t="s">
        <v>42</v>
      </c>
      <c r="B47" s="42">
        <v>24</v>
      </c>
      <c r="C47" s="41">
        <f>0.75*B46</f>
        <v>12.75</v>
      </c>
    </row>
    <row r="48" spans="1:3" ht="16.5" x14ac:dyDescent="0.35">
      <c r="A48" s="39" t="s">
        <v>43</v>
      </c>
      <c r="B48" s="42">
        <v>71</v>
      </c>
      <c r="C48" s="41">
        <f>+B80</f>
        <v>76</v>
      </c>
    </row>
    <row r="49" spans="1:3" ht="16.5" x14ac:dyDescent="0.35">
      <c r="A49" s="39" t="s">
        <v>44</v>
      </c>
      <c r="B49" s="74" t="s">
        <v>92</v>
      </c>
      <c r="C49" s="75"/>
    </row>
    <row r="50" spans="1:3" ht="16.5" x14ac:dyDescent="0.35">
      <c r="A50" s="39" t="s">
        <v>45</v>
      </c>
      <c r="B50" s="42">
        <v>37</v>
      </c>
      <c r="C50" s="43">
        <f>(0.2*[5]Goals!B27)+(0.2*[5]Goals!B26)</f>
        <v>43.8</v>
      </c>
    </row>
    <row r="51" spans="1:3" ht="16.5" x14ac:dyDescent="0.35">
      <c r="A51" s="39" t="s">
        <v>46</v>
      </c>
      <c r="B51" s="42">
        <v>0</v>
      </c>
      <c r="C51" s="41">
        <v>0</v>
      </c>
    </row>
    <row r="52" spans="1:3" ht="16.5" x14ac:dyDescent="0.35">
      <c r="A52" s="39" t="s">
        <v>47</v>
      </c>
      <c r="B52" s="42">
        <v>0</v>
      </c>
      <c r="C52" s="41">
        <v>0</v>
      </c>
    </row>
    <row r="53" spans="1:3" ht="16.5" x14ac:dyDescent="0.35">
      <c r="A53" s="39" t="s">
        <v>48</v>
      </c>
      <c r="B53" s="42">
        <v>0</v>
      </c>
      <c r="C53" s="41">
        <v>0</v>
      </c>
    </row>
    <row r="54" spans="1:3" ht="16.5" x14ac:dyDescent="0.35">
      <c r="A54" s="39" t="s">
        <v>49</v>
      </c>
      <c r="B54" s="42">
        <v>0</v>
      </c>
      <c r="C54" s="41">
        <v>0</v>
      </c>
    </row>
    <row r="55" spans="1:3" ht="16.5" x14ac:dyDescent="0.35">
      <c r="A55" s="39" t="s">
        <v>50</v>
      </c>
      <c r="B55" s="42">
        <v>0</v>
      </c>
      <c r="C55" s="41">
        <v>0</v>
      </c>
    </row>
    <row r="56" spans="1:3" ht="16.5" x14ac:dyDescent="0.35">
      <c r="A56" s="39" t="s">
        <v>51</v>
      </c>
      <c r="B56" s="42">
        <v>17</v>
      </c>
      <c r="C56" s="41">
        <f>0.65*B56</f>
        <v>11.05</v>
      </c>
    </row>
    <row r="57" spans="1:3" ht="16.5" x14ac:dyDescent="0.35">
      <c r="A57" s="39" t="s">
        <v>52</v>
      </c>
      <c r="B57" s="42">
        <v>0</v>
      </c>
      <c r="C57" s="41">
        <v>0</v>
      </c>
    </row>
    <row r="58" spans="1:3" ht="16.5" x14ac:dyDescent="0.35">
      <c r="A58" s="39" t="s">
        <v>53</v>
      </c>
      <c r="B58" s="42">
        <v>16</v>
      </c>
      <c r="C58" s="41">
        <f>+B8</f>
        <v>6</v>
      </c>
    </row>
    <row r="59" spans="1:3" ht="16.5" x14ac:dyDescent="0.35">
      <c r="A59" s="39" t="s">
        <v>54</v>
      </c>
      <c r="B59" s="42">
        <v>2</v>
      </c>
      <c r="C59" s="41">
        <f>+B9</f>
        <v>1</v>
      </c>
    </row>
    <row r="60" spans="1:3" ht="16.5" x14ac:dyDescent="0.35">
      <c r="A60" s="39" t="s">
        <v>55</v>
      </c>
      <c r="B60" s="42">
        <v>11</v>
      </c>
      <c r="C60" s="41">
        <f>0.65*B56</f>
        <v>11.05</v>
      </c>
    </row>
    <row r="61" spans="1:3" ht="16.5" x14ac:dyDescent="0.35">
      <c r="A61" s="39" t="s">
        <v>56</v>
      </c>
      <c r="B61" s="42">
        <v>0</v>
      </c>
      <c r="C61" s="41">
        <v>0</v>
      </c>
    </row>
    <row r="62" spans="1:3" ht="16.5" x14ac:dyDescent="0.35">
      <c r="A62" s="39" t="s">
        <v>57</v>
      </c>
      <c r="B62" s="42">
        <v>1</v>
      </c>
      <c r="C62" s="41">
        <f>+B9</f>
        <v>1</v>
      </c>
    </row>
    <row r="63" spans="1:3" ht="16.5" x14ac:dyDescent="0.35">
      <c r="A63" s="39" t="s">
        <v>58</v>
      </c>
      <c r="B63" s="42">
        <v>2</v>
      </c>
      <c r="C63" s="41">
        <f>4*B9</f>
        <v>4</v>
      </c>
    </row>
    <row r="64" spans="1:3" ht="16.5" x14ac:dyDescent="0.35">
      <c r="A64" s="39" t="s">
        <v>59</v>
      </c>
      <c r="B64" s="42">
        <v>26</v>
      </c>
      <c r="C64" s="41">
        <f>2*B7</f>
        <v>26</v>
      </c>
    </row>
    <row r="65" spans="1:3" ht="16.5" x14ac:dyDescent="0.35">
      <c r="A65" s="39" t="s">
        <v>60</v>
      </c>
      <c r="B65" s="42">
        <v>0</v>
      </c>
      <c r="C65" s="41">
        <v>0</v>
      </c>
    </row>
    <row r="66" spans="1:3" ht="16.5" x14ac:dyDescent="0.35">
      <c r="A66" s="39" t="s">
        <v>61</v>
      </c>
      <c r="B66" s="42">
        <v>25</v>
      </c>
      <c r="C66" s="41">
        <f>2*B8</f>
        <v>12</v>
      </c>
    </row>
    <row r="67" spans="1:3" ht="16.5" x14ac:dyDescent="0.35">
      <c r="A67" s="39" t="s">
        <v>62</v>
      </c>
      <c r="B67" s="42">
        <v>2</v>
      </c>
      <c r="C67" s="41">
        <f>2*B9</f>
        <v>2</v>
      </c>
    </row>
    <row r="68" spans="1:3" ht="16.5" x14ac:dyDescent="0.35">
      <c r="A68" s="39" t="s">
        <v>63</v>
      </c>
      <c r="B68" s="42">
        <v>2</v>
      </c>
      <c r="C68" s="41">
        <f>2*B9</f>
        <v>2</v>
      </c>
    </row>
    <row r="69" spans="1:3" ht="16.5" x14ac:dyDescent="0.35">
      <c r="A69" s="39" t="s">
        <v>64</v>
      </c>
      <c r="B69" s="42">
        <v>43</v>
      </c>
      <c r="C69" s="41">
        <f>0.6*B80</f>
        <v>45.6</v>
      </c>
    </row>
    <row r="70" spans="1:3" ht="16.5" x14ac:dyDescent="0.35">
      <c r="A70" s="39" t="s">
        <v>65</v>
      </c>
      <c r="B70" s="42">
        <v>40</v>
      </c>
      <c r="C70" s="41">
        <f>0.6*B81</f>
        <v>40.799999999999997</v>
      </c>
    </row>
    <row r="71" spans="1:3" ht="16.5" x14ac:dyDescent="0.35">
      <c r="A71" s="39" t="s">
        <v>66</v>
      </c>
      <c r="B71" s="42">
        <v>17</v>
      </c>
      <c r="C71" s="41">
        <f>+B7</f>
        <v>13</v>
      </c>
    </row>
    <row r="72" spans="1:3" ht="16.5" x14ac:dyDescent="0.35">
      <c r="A72" s="39" t="s">
        <v>67</v>
      </c>
      <c r="B72" s="42">
        <v>16</v>
      </c>
      <c r="C72" s="41">
        <f>+B8</f>
        <v>6</v>
      </c>
    </row>
    <row r="73" spans="1:3" ht="16.5" x14ac:dyDescent="0.35">
      <c r="A73" s="39" t="s">
        <v>68</v>
      </c>
      <c r="B73" s="42">
        <v>9</v>
      </c>
      <c r="C73" s="41">
        <f>0.65*B71</f>
        <v>11.05</v>
      </c>
    </row>
    <row r="74" spans="1:3" ht="16.5" x14ac:dyDescent="0.35">
      <c r="A74" s="39" t="s">
        <v>69</v>
      </c>
      <c r="B74" s="42">
        <v>44</v>
      </c>
      <c r="C74" s="41">
        <f>0.5*B80</f>
        <v>38</v>
      </c>
    </row>
    <row r="75" spans="1:3" ht="16.5" x14ac:dyDescent="0.35">
      <c r="A75" s="39" t="s">
        <v>70</v>
      </c>
      <c r="B75" s="42">
        <v>64</v>
      </c>
      <c r="C75" s="41">
        <f>0.85*B80</f>
        <v>64.599999999999994</v>
      </c>
    </row>
    <row r="76" spans="1:3" ht="16.5" x14ac:dyDescent="0.35">
      <c r="A76" s="39" t="s">
        <v>71</v>
      </c>
      <c r="B76" s="42">
        <v>0</v>
      </c>
      <c r="C76" s="41">
        <v>0</v>
      </c>
    </row>
    <row r="77" spans="1:3" ht="16.5" x14ac:dyDescent="0.35">
      <c r="A77" s="39" t="s">
        <v>72</v>
      </c>
      <c r="B77" s="42">
        <v>1</v>
      </c>
      <c r="C77" s="41">
        <f>2*B9</f>
        <v>2</v>
      </c>
    </row>
    <row r="78" spans="1:3" ht="16.5" x14ac:dyDescent="0.35">
      <c r="A78" s="39" t="s">
        <v>73</v>
      </c>
      <c r="B78" s="42">
        <v>6</v>
      </c>
      <c r="C78" s="41">
        <f>2*B9</f>
        <v>2</v>
      </c>
    </row>
    <row r="79" spans="1:3" ht="16.5" x14ac:dyDescent="0.35">
      <c r="A79" s="39" t="s">
        <v>74</v>
      </c>
      <c r="B79" s="42">
        <v>5</v>
      </c>
      <c r="C79" s="41">
        <f>2*B9</f>
        <v>2</v>
      </c>
    </row>
    <row r="80" spans="1:3" ht="16.5" x14ac:dyDescent="0.35">
      <c r="A80" s="39" t="s">
        <v>75</v>
      </c>
      <c r="B80" s="42">
        <v>76</v>
      </c>
      <c r="C80" s="41">
        <f>1.2*B80</f>
        <v>91.2</v>
      </c>
    </row>
    <row r="81" spans="1:3" ht="16.5" x14ac:dyDescent="0.35">
      <c r="A81" s="39" t="s">
        <v>76</v>
      </c>
      <c r="B81" s="42">
        <v>68</v>
      </c>
      <c r="C81" s="41">
        <f>1.2*B81</f>
        <v>81.599999999999994</v>
      </c>
    </row>
    <row r="82" spans="1:3" ht="16.5" x14ac:dyDescent="0.35">
      <c r="A82" s="39" t="s">
        <v>93</v>
      </c>
      <c r="B82" s="42">
        <v>0</v>
      </c>
      <c r="C82" s="41">
        <v>0</v>
      </c>
    </row>
    <row r="83" spans="1:3" ht="16.5" x14ac:dyDescent="0.35">
      <c r="A83" s="39" t="s">
        <v>94</v>
      </c>
      <c r="B83" s="42">
        <v>0</v>
      </c>
      <c r="C83" s="41">
        <v>0</v>
      </c>
    </row>
    <row r="84" spans="1:3" ht="17" thickBot="1" x14ac:dyDescent="0.4">
      <c r="A84" s="44" t="s">
        <v>95</v>
      </c>
      <c r="B84" s="45">
        <v>0</v>
      </c>
      <c r="C84" s="46">
        <v>0</v>
      </c>
    </row>
  </sheetData>
  <mergeCells count="28">
    <mergeCell ref="B22:C22"/>
    <mergeCell ref="A12:C12"/>
    <mergeCell ref="B17:C17"/>
    <mergeCell ref="B18:C18"/>
    <mergeCell ref="B20:C20"/>
    <mergeCell ref="B21:C21"/>
    <mergeCell ref="B35:C35"/>
    <mergeCell ref="B23:C23"/>
    <mergeCell ref="B24:C24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3:C43"/>
    <mergeCell ref="B44:C44"/>
    <mergeCell ref="B45:C45"/>
    <mergeCell ref="B49:C49"/>
    <mergeCell ref="B37:C37"/>
    <mergeCell ref="B38:C38"/>
    <mergeCell ref="B39:C39"/>
    <mergeCell ref="B40:C40"/>
    <mergeCell ref="B41:C41"/>
    <mergeCell ref="B42:C4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topLeftCell="A43" workbookViewId="0">
      <selection activeCell="B1" sqref="B1:C1048576"/>
    </sheetView>
  </sheetViews>
  <sheetFormatPr defaultColWidth="8.81640625" defaultRowHeight="14.5" x14ac:dyDescent="0.35"/>
  <cols>
    <col min="1" max="1" width="36.453125" customWidth="1"/>
    <col min="2" max="3" width="11.453125" customWidth="1"/>
  </cols>
  <sheetData>
    <row r="1" spans="1:3" ht="15" thickBot="1" x14ac:dyDescent="0.4">
      <c r="A1" t="s">
        <v>7</v>
      </c>
    </row>
    <row r="2" spans="1:3" ht="15" thickBot="1" x14ac:dyDescent="0.4">
      <c r="A2" s="19" t="s">
        <v>78</v>
      </c>
      <c r="B2" s="20">
        <v>42825</v>
      </c>
      <c r="C2" s="21" t="s">
        <v>79</v>
      </c>
    </row>
    <row r="3" spans="1:3" ht="15" thickBot="1" x14ac:dyDescent="0.4">
      <c r="A3" s="22" t="s">
        <v>80</v>
      </c>
      <c r="B3" s="23"/>
      <c r="C3" s="24"/>
    </row>
    <row r="4" spans="1:3" x14ac:dyDescent="0.35">
      <c r="A4" s="25" t="s">
        <v>81</v>
      </c>
      <c r="B4" s="26">
        <v>399</v>
      </c>
      <c r="C4" s="27"/>
    </row>
    <row r="5" spans="1:3" x14ac:dyDescent="0.35">
      <c r="A5" s="28" t="s">
        <v>82</v>
      </c>
      <c r="B5" s="30">
        <v>234</v>
      </c>
      <c r="C5" s="27"/>
    </row>
    <row r="6" spans="1:3" x14ac:dyDescent="0.35">
      <c r="A6" s="28" t="s">
        <v>83</v>
      </c>
      <c r="B6" s="30">
        <v>144</v>
      </c>
      <c r="C6" s="27"/>
    </row>
    <row r="7" spans="1:3" x14ac:dyDescent="0.35">
      <c r="A7" s="28" t="s">
        <v>84</v>
      </c>
      <c r="B7" s="30">
        <v>6</v>
      </c>
      <c r="C7" s="27"/>
    </row>
    <row r="8" spans="1:3" x14ac:dyDescent="0.35">
      <c r="A8" s="28" t="s">
        <v>85</v>
      </c>
      <c r="B8" s="30">
        <v>3</v>
      </c>
      <c r="C8" s="27"/>
    </row>
    <row r="9" spans="1:3" x14ac:dyDescent="0.35">
      <c r="A9" s="28" t="s">
        <v>86</v>
      </c>
      <c r="B9" s="30">
        <v>1</v>
      </c>
      <c r="C9" s="27"/>
    </row>
    <row r="10" spans="1:3" x14ac:dyDescent="0.35">
      <c r="A10" s="28" t="s">
        <v>96</v>
      </c>
      <c r="B10" s="30">
        <v>7</v>
      </c>
      <c r="C10" s="27"/>
    </row>
    <row r="11" spans="1:3" ht="15" thickBot="1" x14ac:dyDescent="0.4">
      <c r="A11" s="31" t="s">
        <v>88</v>
      </c>
      <c r="B11" s="32">
        <v>4</v>
      </c>
      <c r="C11" s="27"/>
    </row>
    <row r="12" spans="1:3" x14ac:dyDescent="0.35">
      <c r="A12" s="76" t="s">
        <v>89</v>
      </c>
      <c r="B12" s="77"/>
      <c r="C12" s="78"/>
    </row>
    <row r="13" spans="1:3" ht="15" thickBot="1" x14ac:dyDescent="0.4">
      <c r="A13" s="33" t="s">
        <v>8</v>
      </c>
      <c r="B13" s="34" t="s">
        <v>90</v>
      </c>
      <c r="C13" s="35" t="s">
        <v>91</v>
      </c>
    </row>
    <row r="14" spans="1:3" x14ac:dyDescent="0.35">
      <c r="A14" s="36" t="s">
        <v>9</v>
      </c>
      <c r="B14" s="37">
        <v>214</v>
      </c>
      <c r="C14" s="38">
        <f>0.6*B4</f>
        <v>239.39999999999998</v>
      </c>
    </row>
    <row r="15" spans="1:3" x14ac:dyDescent="0.35">
      <c r="A15" s="39" t="s">
        <v>10</v>
      </c>
      <c r="B15" s="40">
        <v>35</v>
      </c>
      <c r="C15" s="41">
        <v>40</v>
      </c>
    </row>
    <row r="16" spans="1:3" ht="16.5" x14ac:dyDescent="0.35">
      <c r="A16" s="39" t="s">
        <v>11</v>
      </c>
      <c r="B16" s="42">
        <v>15</v>
      </c>
      <c r="C16" s="41">
        <v>17</v>
      </c>
    </row>
    <row r="17" spans="1:3" ht="16.5" x14ac:dyDescent="0.35">
      <c r="A17" s="39" t="s">
        <v>12</v>
      </c>
      <c r="B17" s="74" t="s">
        <v>92</v>
      </c>
      <c r="C17" s="75"/>
    </row>
    <row r="18" spans="1:3" ht="16.5" x14ac:dyDescent="0.35">
      <c r="A18" s="39" t="s">
        <v>13</v>
      </c>
      <c r="B18" s="74" t="s">
        <v>92</v>
      </c>
      <c r="C18" s="75"/>
    </row>
    <row r="19" spans="1:3" ht="16.5" x14ac:dyDescent="0.35">
      <c r="A19" s="39" t="s">
        <v>14</v>
      </c>
      <c r="B19" s="42">
        <v>13</v>
      </c>
      <c r="C19" s="41">
        <v>15</v>
      </c>
    </row>
    <row r="20" spans="1:3" ht="16.5" x14ac:dyDescent="0.35">
      <c r="A20" s="39" t="s">
        <v>15</v>
      </c>
      <c r="B20" s="74" t="s">
        <v>92</v>
      </c>
      <c r="C20" s="75"/>
    </row>
    <row r="21" spans="1:3" ht="16.5" x14ac:dyDescent="0.35">
      <c r="A21" s="39" t="s">
        <v>16</v>
      </c>
      <c r="B21" s="74" t="s">
        <v>92</v>
      </c>
      <c r="C21" s="75"/>
    </row>
    <row r="22" spans="1:3" ht="16.5" x14ac:dyDescent="0.35">
      <c r="A22" s="39" t="s">
        <v>17</v>
      </c>
      <c r="B22" s="74" t="s">
        <v>92</v>
      </c>
      <c r="C22" s="75"/>
    </row>
    <row r="23" spans="1:3" ht="16.5" x14ac:dyDescent="0.35">
      <c r="A23" s="39" t="s">
        <v>18</v>
      </c>
      <c r="B23" s="74" t="s">
        <v>92</v>
      </c>
      <c r="C23" s="75"/>
    </row>
    <row r="24" spans="1:3" ht="16.5" x14ac:dyDescent="0.35">
      <c r="A24" s="39" t="s">
        <v>19</v>
      </c>
      <c r="B24" s="74" t="s">
        <v>92</v>
      </c>
      <c r="C24" s="75"/>
    </row>
    <row r="25" spans="1:3" ht="16.5" x14ac:dyDescent="0.35">
      <c r="A25" s="39" t="s">
        <v>20</v>
      </c>
      <c r="B25" s="42">
        <v>1</v>
      </c>
      <c r="C25" s="41">
        <f>1.25*B25</f>
        <v>1.25</v>
      </c>
    </row>
    <row r="26" spans="1:3" ht="16.5" x14ac:dyDescent="0.35">
      <c r="A26" s="39" t="s">
        <v>21</v>
      </c>
      <c r="B26" s="74" t="s">
        <v>92</v>
      </c>
      <c r="C26" s="75"/>
    </row>
    <row r="27" spans="1:3" ht="16.5" x14ac:dyDescent="0.35">
      <c r="A27" s="39" t="s">
        <v>22</v>
      </c>
      <c r="B27" s="74" t="s">
        <v>92</v>
      </c>
      <c r="C27" s="75"/>
    </row>
    <row r="28" spans="1:3" ht="16.5" x14ac:dyDescent="0.35">
      <c r="A28" s="39" t="s">
        <v>23</v>
      </c>
      <c r="B28" s="74" t="s">
        <v>92</v>
      </c>
      <c r="C28" s="75"/>
    </row>
    <row r="29" spans="1:3" ht="16.5" x14ac:dyDescent="0.35">
      <c r="A29" s="39" t="s">
        <v>24</v>
      </c>
      <c r="B29" s="74" t="s">
        <v>92</v>
      </c>
      <c r="C29" s="75"/>
    </row>
    <row r="30" spans="1:3" ht="16.5" x14ac:dyDescent="0.35">
      <c r="A30" s="39" t="s">
        <v>25</v>
      </c>
      <c r="B30" s="74" t="s">
        <v>92</v>
      </c>
      <c r="C30" s="75"/>
    </row>
    <row r="31" spans="1:3" ht="16.5" x14ac:dyDescent="0.35">
      <c r="A31" s="39" t="s">
        <v>26</v>
      </c>
      <c r="B31" s="74" t="s">
        <v>92</v>
      </c>
      <c r="C31" s="75"/>
    </row>
    <row r="32" spans="1:3" ht="16.5" x14ac:dyDescent="0.35">
      <c r="A32" s="39" t="s">
        <v>27</v>
      </c>
      <c r="B32" s="74" t="s">
        <v>92</v>
      </c>
      <c r="C32" s="75"/>
    </row>
    <row r="33" spans="1:3" ht="16.5" x14ac:dyDescent="0.35">
      <c r="A33" s="39" t="s">
        <v>28</v>
      </c>
      <c r="B33" s="74" t="s">
        <v>92</v>
      </c>
      <c r="C33" s="75"/>
    </row>
    <row r="34" spans="1:3" ht="16.5" x14ac:dyDescent="0.35">
      <c r="A34" s="39" t="s">
        <v>29</v>
      </c>
      <c r="B34" s="74" t="s">
        <v>92</v>
      </c>
      <c r="C34" s="75"/>
    </row>
    <row r="35" spans="1:3" ht="16.5" x14ac:dyDescent="0.35">
      <c r="A35" s="39" t="s">
        <v>30</v>
      </c>
      <c r="B35" s="74" t="s">
        <v>92</v>
      </c>
      <c r="C35" s="75"/>
    </row>
    <row r="36" spans="1:3" ht="16.5" x14ac:dyDescent="0.35">
      <c r="A36" s="39" t="s">
        <v>31</v>
      </c>
      <c r="B36" s="42">
        <v>3</v>
      </c>
      <c r="C36" s="41">
        <f>0.65*[6]Goals!B27</f>
        <v>20.8</v>
      </c>
    </row>
    <row r="37" spans="1:3" ht="16.5" x14ac:dyDescent="0.35">
      <c r="A37" s="39" t="s">
        <v>32</v>
      </c>
      <c r="B37" s="74" t="s">
        <v>92</v>
      </c>
      <c r="C37" s="75"/>
    </row>
    <row r="38" spans="1:3" ht="16.5" x14ac:dyDescent="0.35">
      <c r="A38" s="39" t="s">
        <v>33</v>
      </c>
      <c r="B38" s="74" t="s">
        <v>92</v>
      </c>
      <c r="C38" s="75"/>
    </row>
    <row r="39" spans="1:3" ht="16.5" x14ac:dyDescent="0.35">
      <c r="A39" s="39" t="s">
        <v>34</v>
      </c>
      <c r="B39" s="74" t="s">
        <v>92</v>
      </c>
      <c r="C39" s="75"/>
    </row>
    <row r="40" spans="1:3" ht="16.5" x14ac:dyDescent="0.35">
      <c r="A40" s="39" t="s">
        <v>35</v>
      </c>
      <c r="B40" s="74" t="s">
        <v>92</v>
      </c>
      <c r="C40" s="75"/>
    </row>
    <row r="41" spans="1:3" ht="16.5" x14ac:dyDescent="0.35">
      <c r="A41" s="39" t="s">
        <v>36</v>
      </c>
      <c r="B41" s="74" t="s">
        <v>92</v>
      </c>
      <c r="C41" s="75"/>
    </row>
    <row r="42" spans="1:3" ht="16.5" x14ac:dyDescent="0.35">
      <c r="A42" s="39" t="s">
        <v>37</v>
      </c>
      <c r="B42" s="74" t="s">
        <v>92</v>
      </c>
      <c r="C42" s="75"/>
    </row>
    <row r="43" spans="1:3" ht="16.5" x14ac:dyDescent="0.35">
      <c r="A43" s="39" t="s">
        <v>38</v>
      </c>
      <c r="B43" s="74" t="s">
        <v>92</v>
      </c>
      <c r="C43" s="75"/>
    </row>
    <row r="44" spans="1:3" ht="16.5" x14ac:dyDescent="0.35">
      <c r="A44" s="39" t="s">
        <v>39</v>
      </c>
      <c r="B44" s="74" t="s">
        <v>92</v>
      </c>
      <c r="C44" s="75"/>
    </row>
    <row r="45" spans="1:3" ht="16.5" x14ac:dyDescent="0.35">
      <c r="A45" s="39" t="s">
        <v>40</v>
      </c>
      <c r="B45" s="74" t="s">
        <v>92</v>
      </c>
      <c r="C45" s="75"/>
    </row>
    <row r="46" spans="1:3" x14ac:dyDescent="0.35">
      <c r="A46" s="39" t="s">
        <v>41</v>
      </c>
      <c r="B46">
        <v>33</v>
      </c>
      <c r="C46" s="41">
        <f>0.85*(AVERAGE([6]Goals!B6,[6]Goals!B13))</f>
        <v>10.199999999999999</v>
      </c>
    </row>
    <row r="47" spans="1:3" x14ac:dyDescent="0.35">
      <c r="A47" s="39" t="s">
        <v>42</v>
      </c>
      <c r="B47">
        <v>5</v>
      </c>
      <c r="C47" s="41">
        <f>0.4*B46</f>
        <v>13.200000000000001</v>
      </c>
    </row>
    <row r="48" spans="1:3" x14ac:dyDescent="0.35">
      <c r="A48" s="39" t="s">
        <v>43</v>
      </c>
      <c r="B48">
        <v>31</v>
      </c>
      <c r="C48" s="41">
        <f>+B80</f>
        <v>34</v>
      </c>
    </row>
    <row r="49" spans="1:3" ht="16.5" x14ac:dyDescent="0.35">
      <c r="A49" s="39" t="s">
        <v>44</v>
      </c>
      <c r="B49" s="74" t="s">
        <v>92</v>
      </c>
      <c r="C49" s="75"/>
    </row>
    <row r="50" spans="1:3" x14ac:dyDescent="0.35">
      <c r="A50" s="39" t="s">
        <v>45</v>
      </c>
      <c r="B50" s="1">
        <v>0</v>
      </c>
      <c r="C50" s="43">
        <f>(0.2*[6]Goals!B27)+(0.2*[6]Goals!B26)</f>
        <v>10.4</v>
      </c>
    </row>
    <row r="51" spans="1:3" x14ac:dyDescent="0.35">
      <c r="A51" s="39" t="s">
        <v>46</v>
      </c>
      <c r="B51" s="1">
        <v>0</v>
      </c>
      <c r="C51" s="41">
        <v>0</v>
      </c>
    </row>
    <row r="52" spans="1:3" x14ac:dyDescent="0.35">
      <c r="A52" s="39" t="s">
        <v>47</v>
      </c>
      <c r="B52" s="1">
        <v>0</v>
      </c>
      <c r="C52" s="41">
        <v>0</v>
      </c>
    </row>
    <row r="53" spans="1:3" x14ac:dyDescent="0.35">
      <c r="A53" s="39" t="s">
        <v>48</v>
      </c>
      <c r="B53" s="1">
        <v>0</v>
      </c>
      <c r="C53" s="41">
        <v>0</v>
      </c>
    </row>
    <row r="54" spans="1:3" x14ac:dyDescent="0.35">
      <c r="A54" s="39" t="s">
        <v>49</v>
      </c>
      <c r="B54" s="1">
        <v>0</v>
      </c>
      <c r="C54" s="41">
        <v>0</v>
      </c>
    </row>
    <row r="55" spans="1:3" x14ac:dyDescent="0.35">
      <c r="A55" s="39" t="s">
        <v>50</v>
      </c>
      <c r="B55" s="1">
        <v>0</v>
      </c>
      <c r="C55" s="41">
        <v>0</v>
      </c>
    </row>
    <row r="56" spans="1:3" x14ac:dyDescent="0.35">
      <c r="A56" s="39" t="s">
        <v>51</v>
      </c>
      <c r="B56" s="1">
        <v>10</v>
      </c>
      <c r="C56" s="41">
        <f>0.65*B56</f>
        <v>6.5</v>
      </c>
    </row>
    <row r="57" spans="1:3" x14ac:dyDescent="0.35">
      <c r="A57" s="39" t="s">
        <v>52</v>
      </c>
      <c r="B57" s="1">
        <v>0</v>
      </c>
      <c r="C57" s="41">
        <v>0</v>
      </c>
    </row>
    <row r="58" spans="1:3" x14ac:dyDescent="0.35">
      <c r="A58" s="39" t="s">
        <v>53</v>
      </c>
      <c r="B58" s="1">
        <v>9</v>
      </c>
      <c r="C58" s="41">
        <f>+B8</f>
        <v>3</v>
      </c>
    </row>
    <row r="59" spans="1:3" x14ac:dyDescent="0.35">
      <c r="A59" s="39" t="s">
        <v>54</v>
      </c>
      <c r="B59" s="1">
        <v>3</v>
      </c>
      <c r="C59" s="41">
        <f>+B9</f>
        <v>1</v>
      </c>
    </row>
    <row r="60" spans="1:3" x14ac:dyDescent="0.35">
      <c r="A60" s="39" t="s">
        <v>55</v>
      </c>
      <c r="B60" s="1">
        <v>5</v>
      </c>
      <c r="C60" s="41">
        <f>0.65*B56</f>
        <v>6.5</v>
      </c>
    </row>
    <row r="61" spans="1:3" x14ac:dyDescent="0.35">
      <c r="A61" s="39" t="s">
        <v>56</v>
      </c>
      <c r="B61" s="1">
        <v>0</v>
      </c>
      <c r="C61" s="41">
        <v>0</v>
      </c>
    </row>
    <row r="62" spans="1:3" x14ac:dyDescent="0.35">
      <c r="A62" s="39" t="s">
        <v>57</v>
      </c>
      <c r="B62" s="1">
        <v>2</v>
      </c>
      <c r="C62" s="41">
        <f>+B9</f>
        <v>1</v>
      </c>
    </row>
    <row r="63" spans="1:3" x14ac:dyDescent="0.35">
      <c r="A63" s="39" t="s">
        <v>58</v>
      </c>
      <c r="B63" s="1">
        <v>3</v>
      </c>
      <c r="C63" s="41">
        <f>4*B9</f>
        <v>4</v>
      </c>
    </row>
    <row r="64" spans="1:3" x14ac:dyDescent="0.35">
      <c r="A64" s="39" t="s">
        <v>59</v>
      </c>
      <c r="B64" s="1">
        <v>11</v>
      </c>
      <c r="C64" s="41">
        <f>2*B7</f>
        <v>12</v>
      </c>
    </row>
    <row r="65" spans="1:3" x14ac:dyDescent="0.35">
      <c r="A65" s="39" t="s">
        <v>60</v>
      </c>
      <c r="B65" s="1">
        <v>0</v>
      </c>
      <c r="C65" s="41">
        <v>0</v>
      </c>
    </row>
    <row r="66" spans="1:3" x14ac:dyDescent="0.35">
      <c r="A66" s="39" t="s">
        <v>61</v>
      </c>
      <c r="B66" s="1">
        <v>9</v>
      </c>
      <c r="C66" s="41">
        <f>2*B8</f>
        <v>6</v>
      </c>
    </row>
    <row r="67" spans="1:3" x14ac:dyDescent="0.35">
      <c r="A67" s="39" t="s">
        <v>62</v>
      </c>
      <c r="B67" s="1">
        <v>3</v>
      </c>
      <c r="C67" s="41">
        <f>2*B9</f>
        <v>2</v>
      </c>
    </row>
    <row r="68" spans="1:3" x14ac:dyDescent="0.35">
      <c r="A68" s="39" t="s">
        <v>63</v>
      </c>
      <c r="B68" s="1">
        <v>2</v>
      </c>
      <c r="C68" s="41">
        <f>2*B9</f>
        <v>2</v>
      </c>
    </row>
    <row r="69" spans="1:3" x14ac:dyDescent="0.35">
      <c r="A69" s="39" t="s">
        <v>64</v>
      </c>
      <c r="B69" s="1">
        <v>20</v>
      </c>
      <c r="C69" s="41">
        <f>0.6*B80</f>
        <v>20.399999999999999</v>
      </c>
    </row>
    <row r="70" spans="1:3" x14ac:dyDescent="0.35">
      <c r="A70" s="39" t="s">
        <v>65</v>
      </c>
      <c r="B70" s="1">
        <v>17</v>
      </c>
      <c r="C70" s="41">
        <f>0.6*B81</f>
        <v>14.399999999999999</v>
      </c>
    </row>
    <row r="71" spans="1:3" x14ac:dyDescent="0.35">
      <c r="A71" s="39" t="s">
        <v>66</v>
      </c>
      <c r="B71" s="1">
        <v>6</v>
      </c>
      <c r="C71" s="41">
        <f>+B7</f>
        <v>6</v>
      </c>
    </row>
    <row r="72" spans="1:3" x14ac:dyDescent="0.35">
      <c r="A72" s="39" t="s">
        <v>67</v>
      </c>
      <c r="B72" s="1">
        <v>6</v>
      </c>
      <c r="C72" s="41">
        <f>+B8</f>
        <v>3</v>
      </c>
    </row>
    <row r="73" spans="1:3" x14ac:dyDescent="0.35">
      <c r="A73" s="39" t="s">
        <v>68</v>
      </c>
      <c r="B73" s="1">
        <v>4</v>
      </c>
      <c r="C73" s="41">
        <f>0.65*B71</f>
        <v>3.9000000000000004</v>
      </c>
    </row>
    <row r="74" spans="1:3" x14ac:dyDescent="0.35">
      <c r="A74" s="39" t="s">
        <v>69</v>
      </c>
      <c r="B74" s="1">
        <v>15</v>
      </c>
      <c r="C74" s="41">
        <f>0.5*B80</f>
        <v>17</v>
      </c>
    </row>
    <row r="75" spans="1:3" x14ac:dyDescent="0.35">
      <c r="A75" s="39" t="s">
        <v>70</v>
      </c>
      <c r="B75" s="1">
        <v>27</v>
      </c>
      <c r="C75" s="41">
        <f>0.85*B80</f>
        <v>28.9</v>
      </c>
    </row>
    <row r="76" spans="1:3" x14ac:dyDescent="0.35">
      <c r="A76" s="39" t="s">
        <v>71</v>
      </c>
      <c r="B76" s="1">
        <v>0</v>
      </c>
      <c r="C76" s="41">
        <v>0</v>
      </c>
    </row>
    <row r="77" spans="1:3" x14ac:dyDescent="0.35">
      <c r="A77" s="39" t="s">
        <v>72</v>
      </c>
      <c r="B77" s="1">
        <v>3</v>
      </c>
      <c r="C77" s="41">
        <f>2*B9</f>
        <v>2</v>
      </c>
    </row>
    <row r="78" spans="1:3" x14ac:dyDescent="0.35">
      <c r="A78" s="39" t="s">
        <v>73</v>
      </c>
      <c r="B78" s="1">
        <v>5</v>
      </c>
      <c r="C78" s="41">
        <f>2*B9</f>
        <v>2</v>
      </c>
    </row>
    <row r="79" spans="1:3" x14ac:dyDescent="0.35">
      <c r="A79" s="39" t="s">
        <v>74</v>
      </c>
      <c r="B79" s="1">
        <v>2</v>
      </c>
      <c r="C79" s="41">
        <f>2*B9</f>
        <v>2</v>
      </c>
    </row>
    <row r="80" spans="1:3" x14ac:dyDescent="0.35">
      <c r="A80" s="39" t="s">
        <v>75</v>
      </c>
      <c r="B80" s="1">
        <v>34</v>
      </c>
      <c r="C80" s="41">
        <f>1.2*B80</f>
        <v>40.799999999999997</v>
      </c>
    </row>
    <row r="81" spans="1:3" x14ac:dyDescent="0.35">
      <c r="A81" s="39" t="s">
        <v>76</v>
      </c>
      <c r="B81" s="1">
        <v>24</v>
      </c>
      <c r="C81" s="41">
        <f>1.2*B81</f>
        <v>28.799999999999997</v>
      </c>
    </row>
    <row r="82" spans="1:3" x14ac:dyDescent="0.35">
      <c r="A82" s="39" t="s">
        <v>93</v>
      </c>
      <c r="B82" s="1">
        <v>0</v>
      </c>
      <c r="C82" s="41">
        <v>0</v>
      </c>
    </row>
    <row r="83" spans="1:3" x14ac:dyDescent="0.35">
      <c r="A83" s="39" t="s">
        <v>94</v>
      </c>
      <c r="B83" s="1">
        <v>0</v>
      </c>
      <c r="C83" s="41">
        <v>0</v>
      </c>
    </row>
    <row r="84" spans="1:3" ht="15" thickBot="1" x14ac:dyDescent="0.4">
      <c r="A84" s="44" t="s">
        <v>95</v>
      </c>
      <c r="B84" s="49">
        <v>0</v>
      </c>
      <c r="C84" s="46">
        <v>0</v>
      </c>
    </row>
  </sheetData>
  <mergeCells count="28">
    <mergeCell ref="B22:C22"/>
    <mergeCell ref="A12:C12"/>
    <mergeCell ref="B17:C17"/>
    <mergeCell ref="B18:C18"/>
    <mergeCell ref="B20:C20"/>
    <mergeCell ref="B21:C21"/>
    <mergeCell ref="B35:C35"/>
    <mergeCell ref="B23:C23"/>
    <mergeCell ref="B24:C24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3:C43"/>
    <mergeCell ref="B44:C44"/>
    <mergeCell ref="B45:C45"/>
    <mergeCell ref="B49:C49"/>
    <mergeCell ref="B37:C37"/>
    <mergeCell ref="B38:C38"/>
    <mergeCell ref="B39:C39"/>
    <mergeCell ref="B40:C40"/>
    <mergeCell ref="B41:C41"/>
    <mergeCell ref="B42:C4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All</vt:lpstr>
      <vt:lpstr>DC</vt:lpstr>
      <vt:lpstr>DE</vt:lpstr>
      <vt:lpstr>MD</vt:lpstr>
      <vt:lpstr>NC</vt:lpstr>
      <vt:lpstr>SC</vt:lpstr>
      <vt:lpstr>VA</vt:lpstr>
      <vt:lpstr>WV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</dc:creator>
  <cp:lastModifiedBy>Clark User</cp:lastModifiedBy>
  <cp:lastPrinted>2018-04-17T15:42:29Z</cp:lastPrinted>
  <dcterms:created xsi:type="dcterms:W3CDTF">2017-06-16T12:12:40Z</dcterms:created>
  <dcterms:modified xsi:type="dcterms:W3CDTF">2018-04-17T15:42:54Z</dcterms:modified>
</cp:coreProperties>
</file>